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7895" windowHeight="6600" activeTab="2"/>
  </bookViews>
  <sheets>
    <sheet name="Přehled o stavu rozpočtu 2023" sheetId="6" r:id="rId1"/>
    <sheet name="Rozpočtové opatření č. 5" sheetId="45" r:id="rId2"/>
    <sheet name="Příloha RO č. 5" sheetId="47" r:id="rId3"/>
  </sheets>
  <definedNames>
    <definedName name="_xlnm.Print_Titles" localSheetId="0">'Přehled o stavu rozpočtu 2023'!$1:$2</definedName>
  </definedNames>
  <calcPr calcId="145621"/>
</workbook>
</file>

<file path=xl/calcChain.xml><?xml version="1.0" encoding="utf-8"?>
<calcChain xmlns="http://schemas.openxmlformats.org/spreadsheetml/2006/main">
  <c r="I70" i="47" l="1"/>
  <c r="I69" i="47"/>
  <c r="J71" i="47"/>
  <c r="J72" i="47"/>
  <c r="I91" i="47"/>
  <c r="I39" i="47"/>
  <c r="I35" i="47"/>
  <c r="I37" i="47"/>
  <c r="I36" i="47"/>
  <c r="I34" i="47"/>
  <c r="I33" i="47"/>
  <c r="I4" i="47"/>
  <c r="D52" i="6"/>
  <c r="E26" i="6"/>
  <c r="E14" i="6"/>
  <c r="H93" i="47" l="1"/>
  <c r="G93" i="47"/>
  <c r="I92" i="47"/>
  <c r="J92" i="47" s="1"/>
  <c r="J91" i="47"/>
  <c r="I90" i="47"/>
  <c r="J90" i="47" s="1"/>
  <c r="I89" i="47"/>
  <c r="J89" i="47" s="1"/>
  <c r="I83" i="47"/>
  <c r="J83" i="47" s="1"/>
  <c r="J82" i="47"/>
  <c r="I81" i="47"/>
  <c r="J81" i="47" s="1"/>
  <c r="I80" i="47"/>
  <c r="J80" i="47" s="1"/>
  <c r="J79" i="47"/>
  <c r="J78" i="47"/>
  <c r="I77" i="47"/>
  <c r="J77" i="47" s="1"/>
  <c r="I76" i="47"/>
  <c r="J76" i="47" s="1"/>
  <c r="I75" i="47"/>
  <c r="J75" i="47" s="1"/>
  <c r="I74" i="47"/>
  <c r="J74" i="47" s="1"/>
  <c r="I73" i="47"/>
  <c r="J73" i="47" s="1"/>
  <c r="J70" i="47"/>
  <c r="J69" i="47"/>
  <c r="I68" i="47"/>
  <c r="J68" i="47" s="1"/>
  <c r="I67" i="47"/>
  <c r="J67" i="47" s="1"/>
  <c r="I66" i="47"/>
  <c r="J66" i="47" s="1"/>
  <c r="I65" i="47"/>
  <c r="I64" i="47"/>
  <c r="J64" i="47" s="1"/>
  <c r="J63" i="47"/>
  <c r="I46" i="47"/>
  <c r="H46" i="47"/>
  <c r="G46" i="47"/>
  <c r="F46" i="47"/>
  <c r="E46" i="47"/>
  <c r="J45" i="47"/>
  <c r="J46" i="47" s="1"/>
  <c r="I40" i="47"/>
  <c r="J40" i="47" s="1"/>
  <c r="J39" i="47"/>
  <c r="H38" i="47"/>
  <c r="H39" i="47" s="1"/>
  <c r="G38" i="47"/>
  <c r="F38" i="47"/>
  <c r="E38" i="47"/>
  <c r="J37" i="47"/>
  <c r="J36" i="47"/>
  <c r="J35" i="47"/>
  <c r="J34" i="47"/>
  <c r="I38" i="47"/>
  <c r="H12" i="47"/>
  <c r="G12" i="47"/>
  <c r="F12" i="47"/>
  <c r="E12" i="47"/>
  <c r="I11" i="47"/>
  <c r="J11" i="47" s="1"/>
  <c r="I10" i="47"/>
  <c r="J10" i="47" s="1"/>
  <c r="J9" i="47"/>
  <c r="I9" i="47"/>
  <c r="J4" i="47"/>
  <c r="I93" i="47" l="1"/>
  <c r="J12" i="47"/>
  <c r="I14" i="47" s="1"/>
  <c r="I12" i="47"/>
  <c r="J33" i="47"/>
  <c r="J38" i="47" s="1"/>
  <c r="I48" i="47" s="1"/>
  <c r="J65" i="47"/>
  <c r="J93" i="47" s="1"/>
  <c r="M38" i="45" l="1"/>
  <c r="L38" i="45"/>
  <c r="M31" i="45" l="1"/>
  <c r="L31" i="45"/>
  <c r="M23" i="45"/>
  <c r="L23" i="45"/>
  <c r="M17" i="45" l="1"/>
  <c r="L17" i="45"/>
  <c r="M9" i="45"/>
  <c r="L9" i="45"/>
  <c r="E10" i="6"/>
  <c r="E22" i="6"/>
  <c r="D53" i="6" s="1"/>
  <c r="C53" i="6" l="1"/>
  <c r="C52" i="6"/>
  <c r="D64" i="6" l="1"/>
  <c r="E60" i="6"/>
  <c r="E59" i="6"/>
  <c r="D61" i="6" l="1"/>
  <c r="C57" i="6" l="1"/>
  <c r="E57" i="6" s="1"/>
  <c r="C58" i="6"/>
  <c r="E58" i="6" s="1"/>
  <c r="E61" i="6" l="1"/>
  <c r="C61" i="6" l="1"/>
  <c r="E32" i="6"/>
  <c r="E53" i="6" l="1"/>
  <c r="E65" i="6" s="1"/>
  <c r="D65" i="6"/>
  <c r="D66" i="6" s="1"/>
  <c r="D54" i="6"/>
  <c r="C65" i="6"/>
  <c r="C54" i="6" l="1"/>
  <c r="E52" i="6"/>
  <c r="C64" i="6"/>
  <c r="C66" i="6" s="1"/>
  <c r="E54" i="6" l="1"/>
  <c r="E64" i="6"/>
  <c r="E66" i="6" s="1"/>
</calcChain>
</file>

<file path=xl/sharedStrings.xml><?xml version="1.0" encoding="utf-8"?>
<sst xmlns="http://schemas.openxmlformats.org/spreadsheetml/2006/main" count="410" uniqueCount="176">
  <si>
    <t>I. ROZPOČTOVÉ PŘÍJMY</t>
  </si>
  <si>
    <t>Paragraf</t>
  </si>
  <si>
    <t>Položka</t>
  </si>
  <si>
    <t>Text</t>
  </si>
  <si>
    <t>0000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</si>
  <si>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</si>
  <si>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</si>
  <si>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</si>
  <si>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</si>
  <si>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</si>
  <si>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</si>
  <si>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</si>
  <si>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</si>
  <si>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</si>
  <si>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</si>
  <si>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</si>
  <si>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</si>
  <si>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</si>
  <si>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Všeobecná veřejná správa a služby</t>
  </si>
  <si>
    <t>FINANCOVÁNÍ</t>
  </si>
  <si>
    <t>Zpracovala : Pavlína Minářová</t>
  </si>
  <si>
    <t>5xxx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</si>
  <si>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</si>
  <si>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</si>
  <si>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</si>
  <si>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</si>
  <si>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</si>
  <si>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</si>
  <si>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</si>
  <si>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</si>
  <si>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</si>
  <si>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</si>
  <si>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</si>
  <si>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</si>
  <si>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</si>
  <si>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</si>
  <si>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</si>
  <si>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</si>
  <si>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</si>
  <si>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</si>
  <si>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</si>
  <si>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</si>
  <si>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</si>
  <si>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</si>
  <si>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</si>
  <si>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</si>
  <si>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</si>
  <si>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t>8124</t>
  </si>
  <si>
    <t>Uhrazené splátky dlouhod. přijatých půjček (-)</t>
  </si>
  <si>
    <t>VÝDAJE vč. FINANCOVÁNÍ CELKEM</t>
  </si>
  <si>
    <t xml:space="preserve">Odvětvové třídění RS </t>
  </si>
  <si>
    <t>103x</t>
  </si>
  <si>
    <t>3xxx</t>
  </si>
  <si>
    <t>Služby pro obyvatelstvo</t>
  </si>
  <si>
    <t>FINANCOVÁNÍ CELKEM CELKEM</t>
  </si>
  <si>
    <t>2xxx</t>
  </si>
  <si>
    <t>Průmyslová a ostatní odvětví hospodářství</t>
  </si>
  <si>
    <t>pol. 8123</t>
  </si>
  <si>
    <t>Součást výše uvedeného odvětvové třídění RS.</t>
  </si>
  <si>
    <t>Neinvestiční příspěvky zřízeným přísp.org.</t>
  </si>
  <si>
    <t>Příjemce - účel</t>
  </si>
  <si>
    <t>Neinvestiční transfery krajům</t>
  </si>
  <si>
    <t>ROZPOČET na ROK 2023</t>
  </si>
  <si>
    <t>Úpravený rozpočet 2022</t>
  </si>
  <si>
    <t>Stav k 31.12.2022 (skutečnost)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</si>
  <si>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22.03.2023: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</si>
  <si>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22.03.2023: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</si>
  <si>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22.03.2023: </t>
    </r>
  </si>
  <si>
    <t>Rozpočet  schválený 2023</t>
  </si>
  <si>
    <t>PŘÍJMY 2023 celkem (+)</t>
  </si>
  <si>
    <t>VÝDAJE 2023 celkem (-)</t>
  </si>
  <si>
    <t>6xxx</t>
  </si>
  <si>
    <t>Neinvestiční výdaje (5xxx)</t>
  </si>
  <si>
    <t>Investiční výdaje (6xxx)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</si>
  <si>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ZMě Štíty dne 22.03.2023: </t>
    </r>
  </si>
  <si>
    <t>Svaz knihovníků a informačních pracovníků - členský příspěvek 2023</t>
  </si>
  <si>
    <t>TJ SOKOL Štíty, spolek - transfery na činnost roku 2023</t>
  </si>
  <si>
    <t>Pardubický kraj - příspěvek na dopravní obslužnost na rok 2023</t>
  </si>
  <si>
    <t>Crhovská chasa - na pořádání spol., kultur. a sport. akcí v roce 2023</t>
  </si>
  <si>
    <t>Klub seniorů Štíty, z.s. - na poř. přednášek, kult.akcí, ... v roce 2023</t>
  </si>
  <si>
    <t>Asociace turistických informačních center - člen.příspěvek na rok 2023</t>
  </si>
  <si>
    <t>Sdružení místních samospráv ČR, z. s. - členský příspěvek na rok 2023</t>
  </si>
  <si>
    <r>
      <t xml:space="preserve">Bezpečnost státu a právní ochrana </t>
    </r>
    <r>
      <rPr>
        <sz val="6"/>
        <rFont val="Times New Roman"/>
        <family val="1"/>
        <charset val="238"/>
      </rPr>
      <t xml:space="preserve">(ochrana obyvatelstva, požární ochrana a IZS apod.) </t>
    </r>
  </si>
  <si>
    <r>
      <rPr>
        <b/>
        <sz val="9"/>
        <color theme="1"/>
        <rFont val="Times New Roman"/>
        <family val="1"/>
        <charset val="238"/>
      </rPr>
      <t>VÝDAJE - ZÁVAZNÝ UKAZATEL - odvětvové třídění RS</t>
    </r>
    <r>
      <rPr>
        <sz val="9"/>
        <color theme="1"/>
        <rFont val="Times New Roman"/>
        <family val="1"/>
        <charset val="238"/>
      </rPr>
      <t xml:space="preserve"> v rozsahu dle výše uvedeného třídění + </t>
    </r>
    <r>
      <rPr>
        <b/>
        <sz val="9"/>
        <color theme="1"/>
        <rFont val="Times New Roman"/>
        <family val="1"/>
        <charset val="238"/>
      </rPr>
      <t>"Finanční vztahy k jiným osobám"</t>
    </r>
  </si>
  <si>
    <r>
      <rPr>
        <b/>
        <sz val="12"/>
        <color theme="1"/>
        <rFont val="Times New Roman"/>
        <family val="1"/>
        <charset val="238"/>
      </rPr>
      <t>Finanční vztahy k jiným osobám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7"/>
        <color theme="1"/>
        <rFont val="Times New Roman"/>
        <family val="1"/>
        <charset val="238"/>
      </rPr>
      <t>(vč. příspěvků a dotací příspěvkové organizaci)</t>
    </r>
    <r>
      <rPr>
        <b/>
        <sz val="10"/>
        <color theme="1"/>
        <rFont val="Times New Roman"/>
        <family val="1"/>
        <charset val="238"/>
      </rPr>
      <t xml:space="preserve"> - ZÁVAZNÝ UKAZATEL ROZPOČTU</t>
    </r>
  </si>
  <si>
    <r>
      <t xml:space="preserve">Neinvestiční transfery krajům </t>
    </r>
    <r>
      <rPr>
        <b/>
        <sz val="6"/>
        <rFont val="Times New Roman"/>
        <family val="1"/>
        <charset val="238"/>
      </rPr>
      <t>ZJ 035</t>
    </r>
  </si>
  <si>
    <t>KIDSOK - příspěvek na dopravní obslužnost na rok 2023</t>
  </si>
  <si>
    <t>Mikroregion Zábřežsko - členský příspěvek za rok 2023</t>
  </si>
  <si>
    <t>MAS Horní Pomoraví, o.p.s. - členský příspěvek v za rok 2023</t>
  </si>
  <si>
    <t>SVOL, komora obecních lesů - členský příspěvek na rok 2023</t>
  </si>
  <si>
    <t>SDRUŽENÍ CESTOVNÍHO RUCHU Jeseníky - člen.příspěvek na rok 2023</t>
  </si>
  <si>
    <t>ZŠ a MŠ Štíty - příspěvek na provoz ZŠ  a MŠ od zřizovatele na rok 2023</t>
  </si>
  <si>
    <t>Město Zábřeh - za řešení přestupků roku 2023</t>
  </si>
  <si>
    <t>SH ČMS - Sbor dobrovolných hasičů Heroltice - finanční dar na dofinancování nákupu vybavení SDH Heroltice v roce 2023</t>
  </si>
  <si>
    <t>ZŠ a SŠ Pomněnka o.p.s. - finanční příspěvek na rok 2023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</si>
  <si>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</si>
  <si>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</si>
  <si>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</si>
  <si>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</si>
  <si>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</si>
  <si>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</si>
  <si>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</si>
  <si>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</si>
  <si>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</si>
  <si>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</si>
  <si>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</si>
  <si>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</si>
  <si>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</si>
  <si>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</si>
  <si>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</si>
  <si>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</si>
  <si>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</si>
  <si>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</si>
  <si>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104513013</t>
  </si>
  <si>
    <t>003xxx</t>
  </si>
  <si>
    <t>VPP - výdaje hrazené z účelové neinvestiční dotace (EU)</t>
  </si>
  <si>
    <t>104113013</t>
  </si>
  <si>
    <t>231</t>
  </si>
  <si>
    <t>0</t>
  </si>
  <si>
    <t>VPP - výdaje hrazené z účelové neinvestiční dotace (SR)</t>
  </si>
  <si>
    <t>Celkem</t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</si>
  <si>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</si>
  <si>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</si>
  <si>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</si>
  <si>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 xml:space="preserve">·  </t>
    </r>
    <r>
      <rPr>
        <b/>
        <sz val="10"/>
        <color indexed="18"/>
        <rFont val="Arial"/>
        <family val="2"/>
        <charset val="238"/>
      </rPr>
      <t xml:space="preserve">Změny rozpočtu - dotační prostředky (účelové prostředky) </t>
    </r>
    <r>
      <rPr>
        <b/>
        <sz val="8"/>
        <color indexed="18"/>
        <rFont val="Arial"/>
        <family val="2"/>
        <charset val="238"/>
      </rPr>
      <t>vč. vazeb na dotační prostředky:</t>
    </r>
  </si>
  <si>
    <t>Rozpočtové změny 2023</t>
  </si>
  <si>
    <t>Rozpočet upravený 2023</t>
  </si>
  <si>
    <t>ROZPOČTOVÉ OPATŘENÍ aktuální</t>
  </si>
  <si>
    <t>¯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</si>
  <si>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Times New Roman"/>
        <family val="1"/>
        <charset val="238"/>
      </rPr>
      <t>Poznámka: (-) = úspora</t>
    </r>
  </si>
  <si>
    <t>Rozpočtové změny 2023 celkem</t>
  </si>
  <si>
    <t>ROZPOČET UPRAVENÝ na ROK 2023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</si>
  <si>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1/2023 - RMě Štíty č. 13 dne 19.04.2023: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</si>
  <si>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2/2023 - RMě Štíty č. 16 dne 31.05.2023: </t>
    </r>
  </si>
  <si>
    <t>13101</t>
  </si>
  <si>
    <t xml:space="preserve">VPP - výdaje hrazené z účelové neinvestiční dotace </t>
  </si>
  <si>
    <t>4122</t>
  </si>
  <si>
    <t>951</t>
  </si>
  <si>
    <t>RS (Změna) Neinvestiční dotace na VEŘEJNĚ PROSPĚŠNÉ PRÁCE (VPP) - dotace EU a SR - Úřad práce Šumperk</t>
  </si>
  <si>
    <t>Neinvestiční transfery zřízeným přísp.org.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</si>
  <si>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951</t>
    </r>
    <r>
      <rPr>
        <sz val="8"/>
        <rFont val="Arial"/>
        <family val="2"/>
        <charset val="238"/>
      </rPr>
      <t xml:space="preserve"> 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</si>
  <si>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951</t>
    </r>
    <r>
      <rPr>
        <sz val="8"/>
        <rFont val="Arial"/>
        <family val="2"/>
        <charset val="238"/>
      </rPr>
      <t xml:space="preserve"> (nár.podíl)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</si>
  <si>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3/2023 - ZMě Štíty č. 7 dne 21.06.2023: </t>
    </r>
  </si>
  <si>
    <t>000</t>
  </si>
  <si>
    <t xml:space="preserve">2) Změny rozpočtu - vlastní: </t>
  </si>
  <si>
    <t>Římskokatolická farnost Štíty - finanční dar na opravu střechy kostela</t>
  </si>
  <si>
    <t>Domov Štíty - Jedlí, p.o. - finanční dar na pořízení mixéru</t>
  </si>
  <si>
    <t>006171</t>
  </si>
  <si>
    <t>5321</t>
  </si>
  <si>
    <t>Neinvestiční transfery církvím a náboženským společnostem</t>
  </si>
  <si>
    <t>Investiční transfery přísp.org. Zřízených jiným zřizovatelem</t>
  </si>
  <si>
    <t>TJ Sokol Štíty, spolek - na letní přípravu stolních tenistek</t>
  </si>
  <si>
    <t>Pavla Klimešová - na úhradu léčby baňkovou terapií syna Martina Klimeše</t>
  </si>
  <si>
    <t>Dary fyzickým osobám</t>
  </si>
  <si>
    <r>
      <t xml:space="preserve">TJ Sokol Štíty, </t>
    </r>
    <r>
      <rPr>
        <sz val="6"/>
        <rFont val="Times New Roman"/>
        <family val="1"/>
        <charset val="238"/>
      </rPr>
      <t>spolek</t>
    </r>
    <r>
      <rPr>
        <sz val="8"/>
        <rFont val="Times New Roman"/>
        <family val="1"/>
        <charset val="238"/>
      </rPr>
      <t xml:space="preserve"> - na zakoupení hnojiva na trávník na fotbalovém hřišti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</si>
  <si>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4/2023 - RMě Štíty č. 18 dne 12.07.2023: </t>
    </r>
  </si>
  <si>
    <t>I. (Změna) Neinvestiční dotace na VEŘEJNĚ PROSPĚŠNÉ PRÁCE (VPP) - Úřad práce Šumperk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</si>
  <si>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5/2023 - RMě Štíty č. 19 dne 16.08.2023: </t>
    </r>
  </si>
  <si>
    <t>Účelová neinvestiční dotace na VPP za 7/2023 - evropský podíl 82,38% (EU)</t>
  </si>
  <si>
    <t>Účelová neinvestiční dotace na VPP za 7/2023 - národní podíl 17,62% (SR)</t>
  </si>
  <si>
    <t xml:space="preserve">Účelová neinvestiční dotace na VPP za 7/2023 </t>
  </si>
  <si>
    <t>Účelová neinvestiční dotace na VPP za 6/2023 - storno</t>
  </si>
  <si>
    <t>Účelová neinvestiční dotace na VPP za 6/2023 - po opravě</t>
  </si>
  <si>
    <r>
      <t xml:space="preserve">II. (Změna) Průtokový transfer pro ZŠ a MŠ Štíty na - </t>
    </r>
    <r>
      <rPr>
        <b/>
        <sz val="11"/>
        <rFont val="Calibri"/>
        <family val="2"/>
        <charset val="238"/>
        <scheme val="minor"/>
      </rPr>
      <t>OP potravinové a mat. pomoci v Ol.kraji</t>
    </r>
    <r>
      <rPr>
        <b/>
        <sz val="12"/>
        <rFont val="Calibri"/>
        <family val="2"/>
        <charset val="238"/>
        <scheme val="minor"/>
      </rPr>
      <t xml:space="preserve"> "Obědy do škol v Olomouckém kraji III" - Olomoucký kraj</t>
    </r>
  </si>
  <si>
    <t>Účel.neinv.dotace - Průtokový transfer pro ZŠ a MŠ Štíty na - "Obědy do škol v Olomouckém kraji III" - EU, SR</t>
  </si>
  <si>
    <r>
      <t xml:space="preserve">IX. Průtokový transfer pro ZŠ a MŠ Štíty na - </t>
    </r>
    <r>
      <rPr>
        <b/>
        <sz val="11"/>
        <rFont val="Calibri"/>
        <family val="2"/>
        <charset val="238"/>
        <scheme val="minor"/>
      </rPr>
      <t>OP Jan Amos Komenský</t>
    </r>
    <r>
      <rPr>
        <b/>
        <sz val="12"/>
        <rFont val="Calibri"/>
        <family val="2"/>
        <charset val="238"/>
        <scheme val="minor"/>
      </rPr>
      <t xml:space="preserve"> - MŠMT prostřednictvím Olomouckého kraje</t>
    </r>
  </si>
  <si>
    <t>Účel.neinv.dotace - Průtokový transfer pro ZŠ a MŠ Štíty - OP Jan Amos Komenský - EU</t>
  </si>
  <si>
    <t>Účel.neinv.dotace - Průtokový transfer pro ZŠ a MŠ Štíty - OP Jan Amos Komenský - SR</t>
  </si>
  <si>
    <t>143533092</t>
  </si>
  <si>
    <t>143133092</t>
  </si>
  <si>
    <t>Činnost místní správy - neinvestiční transfery obcím</t>
  </si>
  <si>
    <t>Činnost místní správy - neinvestiční výdaje</t>
  </si>
  <si>
    <r>
      <t>(</t>
    </r>
    <r>
      <rPr>
        <sz val="8"/>
        <color theme="4" tint="-0.499984740745262"/>
        <rFont val="Calibri"/>
        <family val="2"/>
        <charset val="238"/>
      </rPr>
      <t>±</t>
    </r>
    <r>
      <rPr>
        <sz val="8"/>
        <color theme="4" tint="-0.499984740745262"/>
        <rFont val="Arial"/>
        <family val="2"/>
        <charset val="238"/>
      </rPr>
      <t>10.000,- Kč)</t>
    </r>
  </si>
  <si>
    <t>RO č. 5/2023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</si>
  <si>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"OP Jan Amos Komenský" - </t>
    </r>
    <r>
      <rPr>
        <b/>
        <sz val="8"/>
        <rFont val="Arial"/>
        <family val="2"/>
        <charset val="238"/>
      </rPr>
      <t xml:space="preserve">ÚZ 143533092 </t>
    </r>
    <r>
      <rPr>
        <sz val="5"/>
        <rFont val="Arial"/>
        <family val="2"/>
        <charset val="238"/>
      </rPr>
      <t>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</si>
  <si>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"OP Jan Amos Komenský" - </t>
    </r>
    <r>
      <rPr>
        <b/>
        <sz val="8"/>
        <rFont val="Arial"/>
        <family val="2"/>
        <charset val="238"/>
      </rPr>
      <t xml:space="preserve">ÚZ 143133092 </t>
    </r>
    <r>
      <rPr>
        <sz val="5"/>
        <rFont val="Arial"/>
        <family val="2"/>
        <charset val="238"/>
      </rPr>
      <t>(nár.podíl)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</si>
</sst>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9"/>
      <name val="Times New Roman"/>
      <family val="1"/>
      <charset val="238"/>
    </font>
    <font>
      <sz val="11"/>
      <name val="Calibri"/>
      <family val="2"/>
      <scheme val="minor"/>
    </font>
    <font>
      <b/>
      <sz val="8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indexed="18"/>
      <name val="Arial"/>
      <family val="2"/>
      <charset val="238"/>
    </font>
    <font>
      <i/>
      <sz val="8"/>
      <color theme="1"/>
      <name val="Calibri"/>
      <family val="2"/>
      <scheme val="minor"/>
    </font>
    <font>
      <sz val="7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b/>
      <u/>
      <sz val="12.5"/>
      <color rgb="FF000080"/>
      <name val="Times New Roman"/>
      <family val="1"/>
      <charset val="238"/>
    </font>
    <font>
      <b/>
      <sz val="10.5"/>
      <color rgb="FF00008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2.5"/>
      <color rgb="FFFF0000"/>
      <name val="Times New Roman"/>
      <family val="1"/>
      <charset val="238"/>
    </font>
    <font>
      <b/>
      <u/>
      <sz val="12.5"/>
      <name val="Times New Roman"/>
      <family val="1"/>
      <charset val="238"/>
    </font>
    <font>
      <b/>
      <u/>
      <sz val="7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i/>
      <sz val="6"/>
      <color rgb="FF000000"/>
      <name val="Times New Roman"/>
      <family val="1"/>
      <charset val="238"/>
    </font>
    <font>
      <b/>
      <i/>
      <sz val="6"/>
      <name val="Times New Roman"/>
      <family val="1"/>
      <charset val="238"/>
    </font>
    <font>
      <b/>
      <i/>
      <sz val="7.5"/>
      <name val="Times New Roman"/>
      <family val="1"/>
      <charset val="238"/>
    </font>
    <font>
      <b/>
      <sz val="7.5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.65"/>
      <color indexed="1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b/>
      <sz val="8.5"/>
      <name val="Times New Roman"/>
      <family val="1"/>
      <charset val="238"/>
    </font>
    <font>
      <i/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8.9499999999999993"/>
      <name val="Times New Roman"/>
      <family val="1"/>
      <charset val="238"/>
    </font>
    <font>
      <sz val="8.9499999999999993"/>
      <name val="Times New Roman"/>
      <family val="1"/>
      <charset val="238"/>
    </font>
    <font>
      <sz val="8.9499999999999993"/>
      <color rgb="FFFF0000"/>
      <name val="Times New Roman"/>
      <family val="1"/>
      <charset val="238"/>
    </font>
    <font>
      <b/>
      <sz val="8"/>
      <color rgb="FF000080"/>
      <name val="Times New Roman"/>
      <family val="1"/>
      <charset val="238"/>
    </font>
    <font>
      <b/>
      <sz val="9"/>
      <color rgb="FF00008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6"/>
      <name val="Times New Roman"/>
      <family val="1"/>
      <charset val="238"/>
    </font>
    <font>
      <sz val="10"/>
      <name val="Arial"/>
      <family val="2"/>
      <charset val="238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7"/>
      <name val="Symbol"/>
      <family val="1"/>
      <charset val="2"/>
    </font>
    <font>
      <b/>
      <sz val="14"/>
      <color theme="1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5"/>
      <color rgb="FF000000"/>
      <name val="Times New Roman"/>
      <family val="1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7.5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6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u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sz val="8"/>
      <color theme="4" tint="-0.499984740745262"/>
      <name val="Calibri"/>
      <family val="2"/>
      <charset val="238"/>
    </font>
    <font>
      <sz val="5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CD5B5"/>
      </patternFill>
    </fill>
    <fill>
      <patternFill patternType="solid">
        <fgColor theme="9" tint="0.79998168889431442"/>
        <bgColor indexed="47"/>
      </patternFill>
    </fill>
  </fills>
  <borders count="16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hair">
        <color indexed="64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hair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hair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39" fillId="0" borderId="0"/>
    <xf numFmtId="0" fontId="1" fillId="0" borderId="0"/>
    <xf numFmtId="0" fontId="40" fillId="0" borderId="0"/>
    <xf numFmtId="0" fontId="79" fillId="0" borderId="0"/>
    <xf numFmtId="0" fontId="2" fillId="0" borderId="0"/>
    <xf numFmtId="0" fontId="93" fillId="0" borderId="0"/>
  </cellStyleXfs>
  <cellXfs count="404">
    <xf numFmtId="0" fontId="0" fillId="0" borderId="0" xfId="0"/>
    <xf numFmtId="0" fontId="2" fillId="0" borderId="0" xfId="1"/>
    <xf numFmtId="0" fontId="8" fillId="0" borderId="0" xfId="0" applyFont="1"/>
    <xf numFmtId="2" fontId="10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1" fillId="0" borderId="0" xfId="0" applyNumberFormat="1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65" fontId="14" fillId="0" borderId="0" xfId="0" applyNumberFormat="1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justify" vertical="center"/>
    </xf>
    <xf numFmtId="0" fontId="19" fillId="0" borderId="0" xfId="0" applyFont="1" applyFill="1" applyAlignment="1" applyProtection="1">
      <alignment vertical="center"/>
    </xf>
    <xf numFmtId="165" fontId="11" fillId="5" borderId="10" xfId="0" applyNumberFormat="1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justify" vertical="center"/>
    </xf>
    <xf numFmtId="165" fontId="11" fillId="5" borderId="0" xfId="0" applyNumberFormat="1" applyFont="1" applyFill="1" applyAlignment="1" applyProtection="1">
      <alignment vertical="center"/>
    </xf>
    <xf numFmtId="165" fontId="11" fillId="5" borderId="0" xfId="0" applyNumberFormat="1" applyFont="1" applyFill="1" applyProtection="1"/>
    <xf numFmtId="3" fontId="25" fillId="6" borderId="11" xfId="0" applyNumberFormat="1" applyFont="1" applyFill="1" applyBorder="1" applyAlignment="1" applyProtection="1">
      <alignment horizontal="center" vertical="center" wrapText="1"/>
    </xf>
    <xf numFmtId="165" fontId="28" fillId="5" borderId="13" xfId="0" applyNumberFormat="1" applyFont="1" applyFill="1" applyBorder="1" applyAlignment="1" applyProtection="1">
      <alignment vertical="center" wrapText="1"/>
    </xf>
    <xf numFmtId="165" fontId="28" fillId="5" borderId="14" xfId="0" applyNumberFormat="1" applyFont="1" applyFill="1" applyBorder="1" applyAlignment="1" applyProtection="1">
      <alignment vertical="center" wrapText="1"/>
    </xf>
    <xf numFmtId="165" fontId="22" fillId="6" borderId="11" xfId="0" applyNumberFormat="1" applyFont="1" applyFill="1" applyBorder="1" applyAlignment="1" applyProtection="1">
      <alignment vertical="center" wrapText="1"/>
    </xf>
    <xf numFmtId="0" fontId="29" fillId="0" borderId="10" xfId="0" applyFont="1" applyFill="1" applyBorder="1" applyAlignment="1" applyProtection="1">
      <alignment horizontal="center" vertical="center"/>
    </xf>
    <xf numFmtId="0" fontId="30" fillId="5" borderId="0" xfId="0" applyFont="1" applyFill="1" applyAlignment="1" applyProtection="1">
      <alignment horizontal="center" vertical="center"/>
    </xf>
    <xf numFmtId="0" fontId="28" fillId="0" borderId="4" xfId="0" applyFont="1" applyFill="1" applyBorder="1" applyAlignment="1" applyProtection="1">
      <alignment vertical="center"/>
    </xf>
    <xf numFmtId="0" fontId="28" fillId="0" borderId="15" xfId="0" applyFont="1" applyFill="1" applyBorder="1" applyAlignment="1" applyProtection="1">
      <alignment vertical="center" wrapText="1"/>
    </xf>
    <xf numFmtId="165" fontId="28" fillId="5" borderId="16" xfId="0" applyNumberFormat="1" applyFont="1" applyFill="1" applyBorder="1" applyAlignment="1" applyProtection="1">
      <alignment horizontal="right" vertical="center" wrapText="1"/>
    </xf>
    <xf numFmtId="0" fontId="28" fillId="0" borderId="8" xfId="0" applyFont="1" applyFill="1" applyBorder="1" applyAlignment="1" applyProtection="1">
      <alignment vertical="center"/>
    </xf>
    <xf numFmtId="0" fontId="28" fillId="0" borderId="17" xfId="0" applyFont="1" applyFill="1" applyBorder="1" applyAlignment="1" applyProtection="1">
      <alignment vertical="center" wrapText="1"/>
    </xf>
    <xf numFmtId="165" fontId="28" fillId="0" borderId="12" xfId="0" applyNumberFormat="1" applyFont="1" applyFill="1" applyBorder="1" applyAlignment="1" applyProtection="1">
      <alignment horizontal="right" vertical="center" wrapText="1"/>
    </xf>
    <xf numFmtId="0" fontId="28" fillId="0" borderId="0" xfId="0" applyFont="1" applyFill="1" applyAlignment="1" applyProtection="1">
      <alignment vertical="center"/>
    </xf>
    <xf numFmtId="166" fontId="28" fillId="0" borderId="0" xfId="0" applyNumberFormat="1" applyFont="1" applyFill="1" applyAlignment="1" applyProtection="1">
      <alignment vertical="center"/>
    </xf>
    <xf numFmtId="166" fontId="5" fillId="0" borderId="0" xfId="0" applyNumberFormat="1" applyFont="1" applyFill="1" applyAlignment="1" applyProtection="1">
      <alignment vertical="center"/>
    </xf>
    <xf numFmtId="165" fontId="28" fillId="5" borderId="18" xfId="0" applyNumberFormat="1" applyFont="1" applyFill="1" applyBorder="1" applyAlignment="1" applyProtection="1">
      <alignment vertical="center" wrapText="1"/>
    </xf>
    <xf numFmtId="165" fontId="28" fillId="5" borderId="19" xfId="0" applyNumberFormat="1" applyFont="1" applyFill="1" applyBorder="1" applyAlignment="1" applyProtection="1">
      <alignment vertical="center" wrapText="1"/>
    </xf>
    <xf numFmtId="165" fontId="22" fillId="6" borderId="11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Alignment="1" applyProtection="1">
      <alignment vertical="center"/>
    </xf>
    <xf numFmtId="0" fontId="0" fillId="4" borderId="0" xfId="0" applyFill="1"/>
    <xf numFmtId="0" fontId="42" fillId="0" borderId="0" xfId="0" applyFont="1"/>
    <xf numFmtId="0" fontId="48" fillId="0" borderId="0" xfId="0" applyFont="1"/>
    <xf numFmtId="2" fontId="46" fillId="0" borderId="0" xfId="0" applyNumberFormat="1" applyFont="1" applyAlignment="1">
      <alignment horizontal="left" vertical="center"/>
    </xf>
    <xf numFmtId="2" fontId="49" fillId="0" borderId="0" xfId="0" applyNumberFormat="1" applyFont="1" applyAlignment="1">
      <alignment horizontal="left" vertical="center"/>
    </xf>
    <xf numFmtId="2" fontId="50" fillId="0" borderId="0" xfId="0" applyNumberFormat="1" applyFont="1" applyAlignment="1">
      <alignment horizontal="left" vertical="center"/>
    </xf>
    <xf numFmtId="164" fontId="51" fillId="0" borderId="0" xfId="0" applyNumberFormat="1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164" fontId="52" fillId="0" borderId="0" xfId="1" applyNumberFormat="1" applyFont="1" applyAlignment="1">
      <alignment vertical="center"/>
    </xf>
    <xf numFmtId="0" fontId="59" fillId="0" borderId="0" xfId="1" applyFont="1"/>
    <xf numFmtId="49" fontId="28" fillId="0" borderId="0" xfId="3" applyNumberFormat="1" applyFont="1" applyAlignment="1">
      <alignment vertical="center" wrapText="1"/>
    </xf>
    <xf numFmtId="164" fontId="43" fillId="0" borderId="0" xfId="3" applyNumberFormat="1" applyFont="1" applyAlignment="1">
      <alignment horizontal="right" vertical="center" wrapText="1"/>
    </xf>
    <xf numFmtId="164" fontId="62" fillId="0" borderId="0" xfId="3" applyNumberFormat="1" applyFont="1" applyAlignment="1">
      <alignment vertical="center"/>
    </xf>
    <xf numFmtId="164" fontId="25" fillId="0" borderId="0" xfId="3" applyNumberFormat="1" applyFont="1" applyAlignment="1">
      <alignment vertical="center" wrapText="1"/>
    </xf>
    <xf numFmtId="165" fontId="5" fillId="5" borderId="16" xfId="0" applyNumberFormat="1" applyFont="1" applyFill="1" applyBorder="1" applyAlignment="1" applyProtection="1">
      <alignment horizontal="right" vertical="center" wrapText="1"/>
    </xf>
    <xf numFmtId="0" fontId="66" fillId="0" borderId="0" xfId="0" applyFont="1"/>
    <xf numFmtId="165" fontId="5" fillId="5" borderId="16" xfId="0" applyNumberFormat="1" applyFont="1" applyFill="1" applyBorder="1" applyAlignment="1" applyProtection="1">
      <alignment vertical="center" wrapText="1"/>
    </xf>
    <xf numFmtId="2" fontId="53" fillId="2" borderId="9" xfId="0" applyNumberFormat="1" applyFont="1" applyFill="1" applyBorder="1" applyAlignment="1">
      <alignment horizontal="left" vertical="center" wrapText="1"/>
    </xf>
    <xf numFmtId="2" fontId="55" fillId="2" borderId="46" xfId="0" applyNumberFormat="1" applyFont="1" applyFill="1" applyBorder="1" applyAlignment="1">
      <alignment horizontal="center" vertical="center" wrapText="1"/>
    </xf>
    <xf numFmtId="49" fontId="67" fillId="4" borderId="38" xfId="0" applyNumberFormat="1" applyFont="1" applyFill="1" applyBorder="1" applyAlignment="1">
      <alignment horizontal="left" vertical="center"/>
    </xf>
    <xf numFmtId="2" fontId="68" fillId="4" borderId="43" xfId="0" applyNumberFormat="1" applyFont="1" applyFill="1" applyBorder="1" applyAlignment="1">
      <alignment horizontal="left" vertical="center"/>
    </xf>
    <xf numFmtId="164" fontId="5" fillId="4" borderId="20" xfId="0" applyNumberFormat="1" applyFont="1" applyFill="1" applyBorder="1" applyAlignment="1">
      <alignment horizontal="right" vertical="center"/>
    </xf>
    <xf numFmtId="164" fontId="60" fillId="4" borderId="39" xfId="0" applyNumberFormat="1" applyFont="1" applyFill="1" applyBorder="1" applyAlignment="1">
      <alignment horizontal="right" vertical="center"/>
    </xf>
    <xf numFmtId="49" fontId="67" fillId="4" borderId="4" xfId="0" applyNumberFormat="1" applyFont="1" applyFill="1" applyBorder="1" applyAlignment="1">
      <alignment horizontal="left" vertical="center"/>
    </xf>
    <xf numFmtId="2" fontId="68" fillId="4" borderId="15" xfId="0" applyNumberFormat="1" applyFont="1" applyFill="1" applyBorder="1" applyAlignment="1">
      <alignment vertical="center"/>
    </xf>
    <xf numFmtId="2" fontId="68" fillId="4" borderId="50" xfId="0" applyNumberFormat="1" applyFont="1" applyFill="1" applyBorder="1" applyAlignment="1">
      <alignment vertical="center"/>
    </xf>
    <xf numFmtId="2" fontId="68" fillId="4" borderId="44" xfId="0" applyNumberFormat="1" applyFont="1" applyFill="1" applyBorder="1" applyAlignment="1">
      <alignment horizontal="left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60" fillId="4" borderId="6" xfId="0" applyNumberFormat="1" applyFont="1" applyFill="1" applyBorder="1" applyAlignment="1">
      <alignment horizontal="right" vertical="center"/>
    </xf>
    <xf numFmtId="2" fontId="69" fillId="4" borderId="50" xfId="0" applyNumberFormat="1" applyFont="1" applyFill="1" applyBorder="1" applyAlignment="1">
      <alignment vertical="center"/>
    </xf>
    <xf numFmtId="2" fontId="69" fillId="4" borderId="44" xfId="0" applyNumberFormat="1" applyFont="1" applyFill="1" applyBorder="1" applyAlignment="1">
      <alignment horizontal="left" vertical="center"/>
    </xf>
    <xf numFmtId="49" fontId="67" fillId="4" borderId="36" xfId="0" applyNumberFormat="1" applyFont="1" applyFill="1" applyBorder="1" applyAlignment="1">
      <alignment horizontal="left" vertical="center"/>
    </xf>
    <xf numFmtId="2" fontId="68" fillId="4" borderId="45" xfId="0" applyNumberFormat="1" applyFont="1" applyFill="1" applyBorder="1" applyAlignment="1">
      <alignment horizontal="left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60" fillId="4" borderId="37" xfId="0" applyNumberFormat="1" applyFont="1" applyFill="1" applyBorder="1" applyAlignment="1">
      <alignment horizontal="right" vertical="center"/>
    </xf>
    <xf numFmtId="164" fontId="70" fillId="10" borderId="31" xfId="0" applyNumberFormat="1" applyFont="1" applyFill="1" applyBorder="1" applyAlignment="1">
      <alignment vertical="center" wrapText="1"/>
    </xf>
    <xf numFmtId="164" fontId="71" fillId="10" borderId="41" xfId="0" applyNumberFormat="1" applyFont="1" applyFill="1" applyBorder="1" applyAlignment="1">
      <alignment vertical="center" wrapText="1"/>
    </xf>
    <xf numFmtId="164" fontId="71" fillId="4" borderId="0" xfId="0" applyNumberFormat="1" applyFont="1" applyFill="1" applyBorder="1" applyAlignment="1">
      <alignment vertical="center" wrapText="1"/>
    </xf>
    <xf numFmtId="164" fontId="70" fillId="4" borderId="0" xfId="0" applyNumberFormat="1" applyFont="1" applyFill="1" applyBorder="1" applyAlignment="1">
      <alignment vertical="center" wrapText="1"/>
    </xf>
    <xf numFmtId="2" fontId="53" fillId="2" borderId="24" xfId="0" applyNumberFormat="1" applyFont="1" applyFill="1" applyBorder="1" applyAlignment="1">
      <alignment horizontal="left" vertical="center" wrapText="1"/>
    </xf>
    <xf numFmtId="164" fontId="28" fillId="6" borderId="20" xfId="3" applyNumberFormat="1" applyFont="1" applyFill="1" applyBorder="1" applyAlignment="1">
      <alignment vertical="center" wrapText="1"/>
    </xf>
    <xf numFmtId="164" fontId="60" fillId="6" borderId="39" xfId="3" applyNumberFormat="1" applyFont="1" applyFill="1" applyBorder="1" applyAlignment="1">
      <alignment vertical="center"/>
    </xf>
    <xf numFmtId="0" fontId="47" fillId="4" borderId="0" xfId="0" applyFont="1" applyFill="1" applyBorder="1" applyAlignment="1">
      <alignment vertical="center" wrapText="1"/>
    </xf>
    <xf numFmtId="164" fontId="60" fillId="4" borderId="0" xfId="0" applyNumberFormat="1" applyFont="1" applyFill="1" applyBorder="1" applyAlignment="1">
      <alignment horizontal="right" vertical="center" wrapText="1"/>
    </xf>
    <xf numFmtId="2" fontId="73" fillId="0" borderId="0" xfId="0" applyNumberFormat="1" applyFont="1" applyAlignment="1">
      <alignment vertical="center"/>
    </xf>
    <xf numFmtId="2" fontId="48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52" fillId="0" borderId="0" xfId="0" applyNumberFormat="1" applyFont="1" applyAlignment="1">
      <alignment vertical="center"/>
    </xf>
    <xf numFmtId="2" fontId="76" fillId="0" borderId="0" xfId="0" applyNumberFormat="1" applyFont="1" applyAlignment="1">
      <alignment vertical="center"/>
    </xf>
    <xf numFmtId="164" fontId="65" fillId="0" borderId="0" xfId="0" applyNumberFormat="1" applyFont="1" applyAlignment="1">
      <alignment vertical="center"/>
    </xf>
    <xf numFmtId="164" fontId="77" fillId="0" borderId="0" xfId="0" applyNumberFormat="1" applyFont="1" applyAlignment="1">
      <alignment vertical="center"/>
    </xf>
    <xf numFmtId="2" fontId="55" fillId="2" borderId="23" xfId="0" applyNumberFormat="1" applyFont="1" applyFill="1" applyBorder="1" applyAlignment="1">
      <alignment horizontal="left" vertical="center" wrapText="1"/>
    </xf>
    <xf numFmtId="164" fontId="78" fillId="2" borderId="22" xfId="0" applyNumberFormat="1" applyFont="1" applyFill="1" applyBorder="1" applyAlignment="1">
      <alignment horizontal="right" vertical="center" wrapText="1"/>
    </xf>
    <xf numFmtId="0" fontId="30" fillId="4" borderId="26" xfId="0" applyFont="1" applyFill="1" applyBorder="1" applyAlignment="1">
      <alignment vertical="center" wrapText="1"/>
    </xf>
    <xf numFmtId="164" fontId="7" fillId="4" borderId="53" xfId="0" applyNumberFormat="1" applyFont="1" applyFill="1" applyBorder="1" applyAlignment="1">
      <alignment vertical="center"/>
    </xf>
    <xf numFmtId="164" fontId="60" fillId="13" borderId="59" xfId="0" applyNumberFormat="1" applyFont="1" applyFill="1" applyBorder="1" applyAlignment="1">
      <alignment vertical="center"/>
    </xf>
    <xf numFmtId="49" fontId="45" fillId="6" borderId="38" xfId="3" applyNumberFormat="1" applyFont="1" applyFill="1" applyBorder="1" applyAlignment="1">
      <alignment horizontal="left" vertical="center" wrapText="1"/>
    </xf>
    <xf numFmtId="49" fontId="44" fillId="6" borderId="10" xfId="3" applyNumberFormat="1" applyFont="1" applyFill="1" applyBorder="1" applyAlignment="1">
      <alignment horizontal="left" vertical="center" wrapText="1"/>
    </xf>
    <xf numFmtId="0" fontId="63" fillId="4" borderId="61" xfId="0" applyFont="1" applyFill="1" applyBorder="1" applyAlignment="1">
      <alignment horizontal="left" vertical="center" wrapText="1"/>
    </xf>
    <xf numFmtId="0" fontId="64" fillId="4" borderId="26" xfId="0" applyFont="1" applyFill="1" applyBorder="1" applyAlignment="1">
      <alignment horizontal="left" vertical="center" wrapText="1"/>
    </xf>
    <xf numFmtId="0" fontId="63" fillId="4" borderId="62" xfId="0" applyFont="1" applyFill="1" applyBorder="1" applyAlignment="1">
      <alignment horizontal="left" vertical="center" wrapText="1"/>
    </xf>
    <xf numFmtId="0" fontId="64" fillId="4" borderId="63" xfId="0" applyFont="1" applyFill="1" applyBorder="1" applyAlignment="1">
      <alignment horizontal="left" vertical="center" wrapText="1"/>
    </xf>
    <xf numFmtId="0" fontId="30" fillId="4" borderId="63" xfId="0" applyFont="1" applyFill="1" applyBorder="1" applyAlignment="1">
      <alignment vertical="center" wrapText="1"/>
    </xf>
    <xf numFmtId="164" fontId="7" fillId="4" borderId="66" xfId="0" applyNumberFormat="1" applyFont="1" applyFill="1" applyBorder="1" applyAlignment="1">
      <alignment vertical="center"/>
    </xf>
    <xf numFmtId="0" fontId="30" fillId="4" borderId="29" xfId="0" applyFont="1" applyFill="1" applyBorder="1" applyAlignment="1">
      <alignment vertical="center" wrapText="1"/>
    </xf>
    <xf numFmtId="164" fontId="7" fillId="4" borderId="58" xfId="0" applyNumberFormat="1" applyFont="1" applyFill="1" applyBorder="1" applyAlignment="1">
      <alignment vertical="center"/>
    </xf>
    <xf numFmtId="49" fontId="80" fillId="0" borderId="0" xfId="0" applyNumberFormat="1" applyFont="1" applyAlignment="1">
      <alignment horizontal="left" vertical="center"/>
    </xf>
    <xf numFmtId="49" fontId="82" fillId="0" borderId="0" xfId="0" applyNumberFormat="1" applyFont="1" applyAlignment="1">
      <alignment horizontal="center" vertical="center"/>
    </xf>
    <xf numFmtId="49" fontId="83" fillId="0" borderId="0" xfId="0" applyNumberFormat="1" applyFont="1" applyAlignment="1">
      <alignment horizontal="center" vertical="center"/>
    </xf>
    <xf numFmtId="49" fontId="84" fillId="0" borderId="0" xfId="1" applyNumberFormat="1" applyFont="1" applyAlignment="1">
      <alignment horizontal="center" vertical="center"/>
    </xf>
    <xf numFmtId="4" fontId="84" fillId="0" borderId="0" xfId="1" applyNumberFormat="1" applyFont="1" applyAlignment="1">
      <alignment vertical="center"/>
    </xf>
    <xf numFmtId="0" fontId="84" fillId="0" borderId="0" xfId="1" applyFont="1" applyAlignment="1">
      <alignment vertical="center"/>
    </xf>
    <xf numFmtId="0" fontId="0" fillId="0" borderId="0" xfId="0" applyAlignment="1">
      <alignment vertical="center"/>
    </xf>
    <xf numFmtId="49" fontId="85" fillId="0" borderId="0" xfId="2" applyNumberFormat="1" applyFont="1" applyFill="1" applyBorder="1" applyAlignment="1">
      <alignment vertical="center"/>
    </xf>
    <xf numFmtId="49" fontId="86" fillId="0" borderId="0" xfId="2" applyNumberFormat="1" applyFont="1" applyAlignment="1">
      <alignment horizontal="center" vertical="center"/>
    </xf>
    <xf numFmtId="49" fontId="87" fillId="0" borderId="0" xfId="7" applyNumberFormat="1" applyFont="1" applyAlignment="1">
      <alignment horizontal="center" vertical="center"/>
    </xf>
    <xf numFmtId="4" fontId="87" fillId="0" borderId="0" xfId="7" applyNumberFormat="1" applyFont="1" applyAlignment="1">
      <alignment vertical="center"/>
    </xf>
    <xf numFmtId="0" fontId="87" fillId="0" borderId="0" xfId="7" applyFont="1" applyAlignment="1">
      <alignment vertical="center"/>
    </xf>
    <xf numFmtId="0" fontId="2" fillId="0" borderId="0" xfId="7"/>
    <xf numFmtId="49" fontId="91" fillId="0" borderId="73" xfId="2" applyNumberFormat="1" applyFont="1" applyFill="1" applyBorder="1" applyAlignment="1">
      <alignment horizontal="center" vertical="center"/>
    </xf>
    <xf numFmtId="49" fontId="91" fillId="0" borderId="74" xfId="2" applyNumberFormat="1" applyFont="1" applyBorder="1" applyAlignment="1">
      <alignment horizontal="center" vertical="center"/>
    </xf>
    <xf numFmtId="49" fontId="92" fillId="0" borderId="74" xfId="2" applyNumberFormat="1" applyFont="1" applyBorder="1" applyAlignment="1">
      <alignment horizontal="center" vertical="center"/>
    </xf>
    <xf numFmtId="49" fontId="92" fillId="0" borderId="75" xfId="2" applyNumberFormat="1" applyFont="1" applyBorder="1" applyAlignment="1">
      <alignment horizontal="center" vertical="center"/>
    </xf>
    <xf numFmtId="49" fontId="94" fillId="0" borderId="76" xfId="8" applyNumberFormat="1" applyFont="1" applyBorder="1"/>
    <xf numFmtId="49" fontId="94" fillId="0" borderId="74" xfId="8" applyNumberFormat="1" applyFont="1" applyBorder="1"/>
    <xf numFmtId="49" fontId="94" fillId="0" borderId="74" xfId="7" applyNumberFormat="1" applyFont="1" applyBorder="1" applyAlignment="1">
      <alignment horizontal="center" vertical="center"/>
    </xf>
    <xf numFmtId="49" fontId="94" fillId="0" borderId="77" xfId="8" applyNumberFormat="1" applyFont="1" applyBorder="1"/>
    <xf numFmtId="49" fontId="91" fillId="0" borderId="78" xfId="2" applyNumberFormat="1" applyFont="1" applyFill="1" applyBorder="1" applyAlignment="1">
      <alignment horizontal="center" vertical="center"/>
    </xf>
    <xf numFmtId="49" fontId="91" fillId="0" borderId="79" xfId="2" applyNumberFormat="1" applyFont="1" applyBorder="1" applyAlignment="1">
      <alignment horizontal="center" vertical="center"/>
    </xf>
    <xf numFmtId="49" fontId="94" fillId="0" borderId="80" xfId="8" applyNumberFormat="1" applyFont="1" applyBorder="1"/>
    <xf numFmtId="49" fontId="91" fillId="0" borderId="81" xfId="2" applyNumberFormat="1" applyFont="1" applyFill="1" applyBorder="1" applyAlignment="1">
      <alignment horizontal="center" vertical="center"/>
    </xf>
    <xf numFmtId="49" fontId="91" fillId="0" borderId="76" xfId="2" applyNumberFormat="1" applyFont="1" applyBorder="1" applyAlignment="1">
      <alignment horizontal="center" vertical="center"/>
    </xf>
    <xf numFmtId="49" fontId="92" fillId="0" borderId="76" xfId="2" applyNumberFormat="1" applyFont="1" applyBorder="1" applyAlignment="1">
      <alignment horizontal="center" vertical="center"/>
    </xf>
    <xf numFmtId="49" fontId="92" fillId="0" borderId="82" xfId="2" applyNumberFormat="1" applyFont="1" applyBorder="1" applyAlignment="1">
      <alignment horizontal="center" vertical="center"/>
    </xf>
    <xf numFmtId="49" fontId="94" fillId="0" borderId="76" xfId="7" applyNumberFormat="1" applyFont="1" applyBorder="1" applyAlignment="1">
      <alignment horizontal="center" vertical="center"/>
    </xf>
    <xf numFmtId="49" fontId="94" fillId="0" borderId="83" xfId="8" applyNumberFormat="1" applyFont="1" applyBorder="1"/>
    <xf numFmtId="49" fontId="91" fillId="0" borderId="84" xfId="2" applyNumberFormat="1" applyFont="1" applyFill="1" applyBorder="1" applyAlignment="1">
      <alignment horizontal="center" vertical="center"/>
    </xf>
    <xf numFmtId="49" fontId="91" fillId="0" borderId="85" xfId="2" applyNumberFormat="1" applyFont="1" applyBorder="1" applyAlignment="1">
      <alignment horizontal="center" vertical="center"/>
    </xf>
    <xf numFmtId="49" fontId="92" fillId="0" borderId="85" xfId="2" applyNumberFormat="1" applyFont="1" applyBorder="1" applyAlignment="1">
      <alignment horizontal="center" vertical="center"/>
    </xf>
    <xf numFmtId="49" fontId="92" fillId="0" borderId="86" xfId="2" applyNumberFormat="1" applyFont="1" applyBorder="1" applyAlignment="1">
      <alignment horizontal="center" vertical="center"/>
    </xf>
    <xf numFmtId="49" fontId="94" fillId="0" borderId="79" xfId="8" applyNumberFormat="1" applyFont="1" applyBorder="1"/>
    <xf numFmtId="49" fontId="94" fillId="0" borderId="85" xfId="7" applyNumberFormat="1" applyFont="1" applyBorder="1" applyAlignment="1">
      <alignment horizontal="center" vertical="center"/>
    </xf>
    <xf numFmtId="0" fontId="35" fillId="0" borderId="0" xfId="7" applyFont="1"/>
    <xf numFmtId="49" fontId="83" fillId="0" borderId="0" xfId="0" applyNumberFormat="1" applyFont="1" applyFill="1" applyBorder="1" applyAlignment="1">
      <alignment horizontal="center" vertical="center"/>
    </xf>
    <xf numFmtId="0" fontId="95" fillId="0" borderId="0" xfId="3" applyFont="1" applyAlignment="1">
      <alignment vertical="center"/>
    </xf>
    <xf numFmtId="164" fontId="96" fillId="0" borderId="0" xfId="3" applyNumberFormat="1" applyFont="1" applyAlignment="1">
      <alignment vertical="center"/>
    </xf>
    <xf numFmtId="164" fontId="95" fillId="0" borderId="0" xfId="3" applyNumberFormat="1" applyFont="1" applyAlignment="1">
      <alignment horizontal="right" vertical="center"/>
    </xf>
    <xf numFmtId="0" fontId="6" fillId="4" borderId="0" xfId="2" applyFill="1" applyAlignment="1">
      <alignment vertical="center"/>
    </xf>
    <xf numFmtId="165" fontId="11" fillId="4" borderId="0" xfId="2" applyNumberFormat="1" applyFont="1" applyFill="1" applyAlignment="1">
      <alignment vertical="center"/>
    </xf>
    <xf numFmtId="0" fontId="99" fillId="4" borderId="88" xfId="2" applyFont="1" applyFill="1" applyBorder="1" applyAlignment="1">
      <alignment vertical="center"/>
    </xf>
    <xf numFmtId="0" fontId="100" fillId="4" borderId="88" xfId="2" applyFont="1" applyFill="1" applyBorder="1" applyAlignment="1">
      <alignment vertical="center"/>
    </xf>
    <xf numFmtId="0" fontId="101" fillId="4" borderId="88" xfId="2" applyFont="1" applyFill="1" applyBorder="1" applyAlignment="1">
      <alignment vertical="center"/>
    </xf>
    <xf numFmtId="3" fontId="25" fillId="6" borderId="22" xfId="0" applyNumberFormat="1" applyFont="1" applyFill="1" applyBorder="1" applyAlignment="1" applyProtection="1">
      <alignment horizontal="center" vertical="center" wrapText="1"/>
    </xf>
    <xf numFmtId="165" fontId="5" fillId="14" borderId="89" xfId="2" applyNumberFormat="1" applyFont="1" applyFill="1" applyBorder="1" applyAlignment="1">
      <alignment vertical="center" wrapText="1"/>
    </xf>
    <xf numFmtId="165" fontId="22" fillId="6" borderId="22" xfId="0" applyNumberFormat="1" applyFont="1" applyFill="1" applyBorder="1" applyAlignment="1" applyProtection="1">
      <alignment vertical="center" wrapText="1"/>
    </xf>
    <xf numFmtId="165" fontId="28" fillId="5" borderId="16" xfId="0" applyNumberFormat="1" applyFont="1" applyFill="1" applyBorder="1" applyAlignment="1" applyProtection="1">
      <alignment vertical="center" wrapText="1"/>
    </xf>
    <xf numFmtId="165" fontId="28" fillId="5" borderId="90" xfId="0" applyNumberFormat="1" applyFont="1" applyFill="1" applyBorder="1" applyAlignment="1" applyProtection="1">
      <alignment vertical="center" wrapText="1"/>
    </xf>
    <xf numFmtId="165" fontId="28" fillId="5" borderId="91" xfId="0" applyNumberFormat="1" applyFont="1" applyFill="1" applyBorder="1" applyAlignment="1" applyProtection="1">
      <alignment vertical="center" wrapText="1"/>
    </xf>
    <xf numFmtId="165" fontId="22" fillId="6" borderId="22" xfId="0" applyNumberFormat="1" applyFont="1" applyFill="1" applyBorder="1" applyAlignment="1" applyProtection="1">
      <alignment vertical="center"/>
    </xf>
    <xf numFmtId="164" fontId="103" fillId="0" borderId="92" xfId="0" applyNumberFormat="1" applyFont="1" applyBorder="1" applyAlignment="1">
      <alignment horizontal="center" vertical="center" wrapText="1"/>
    </xf>
    <xf numFmtId="164" fontId="26" fillId="0" borderId="90" xfId="0" applyNumberFormat="1" applyFont="1" applyBorder="1" applyAlignment="1">
      <alignment horizontal="center" vertical="center" wrapText="1"/>
    </xf>
    <xf numFmtId="164" fontId="70" fillId="10" borderId="55" xfId="0" applyNumberFormat="1" applyFont="1" applyFill="1" applyBorder="1" applyAlignment="1">
      <alignment vertical="center" wrapText="1"/>
    </xf>
    <xf numFmtId="164" fontId="70" fillId="10" borderId="93" xfId="0" applyNumberFormat="1" applyFont="1" applyFill="1" applyBorder="1" applyAlignment="1">
      <alignment vertical="center" wrapText="1"/>
    </xf>
    <xf numFmtId="164" fontId="71" fillId="10" borderId="93" xfId="0" applyNumberFormat="1" applyFont="1" applyFill="1" applyBorder="1" applyAlignment="1">
      <alignment vertical="center" wrapText="1"/>
    </xf>
    <xf numFmtId="164" fontId="48" fillId="0" borderId="0" xfId="0" applyNumberFormat="1" applyFont="1" applyAlignment="1"/>
    <xf numFmtId="164" fontId="56" fillId="2" borderId="96" xfId="0" applyNumberFormat="1" applyFont="1" applyFill="1" applyBorder="1" applyAlignment="1">
      <alignment horizontal="center" vertical="center" wrapText="1"/>
    </xf>
    <xf numFmtId="164" fontId="56" fillId="2" borderId="97" xfId="0" applyNumberFormat="1" applyFont="1" applyFill="1" applyBorder="1" applyAlignment="1">
      <alignment horizontal="center" vertical="center" wrapText="1"/>
    </xf>
    <xf numFmtId="164" fontId="56" fillId="2" borderId="98" xfId="0" applyNumberFormat="1" applyFont="1" applyFill="1" applyBorder="1" applyAlignment="1">
      <alignment horizontal="center" vertical="center" wrapText="1"/>
    </xf>
    <xf numFmtId="49" fontId="28" fillId="6" borderId="99" xfId="3" applyNumberFormat="1" applyFont="1" applyFill="1" applyBorder="1" applyAlignment="1">
      <alignment horizontal="left" vertical="center" wrapText="1"/>
    </xf>
    <xf numFmtId="49" fontId="22" fillId="6" borderId="100" xfId="3" applyNumberFormat="1" applyFont="1" applyFill="1" applyBorder="1" applyAlignment="1">
      <alignment vertical="center" wrapText="1"/>
    </xf>
    <xf numFmtId="164" fontId="60" fillId="6" borderId="101" xfId="3" applyNumberFormat="1" applyFont="1" applyFill="1" applyBorder="1" applyAlignment="1">
      <alignment vertical="center"/>
    </xf>
    <xf numFmtId="49" fontId="28" fillId="11" borderId="25" xfId="3" applyNumberFormat="1" applyFont="1" applyFill="1" applyBorder="1" applyAlignment="1">
      <alignment horizontal="left" vertical="center" wrapText="1"/>
    </xf>
    <xf numFmtId="49" fontId="22" fillId="11" borderId="26" xfId="3" applyNumberFormat="1" applyFont="1" applyFill="1" applyBorder="1" applyAlignment="1">
      <alignment vertical="center" wrapText="1"/>
    </xf>
    <xf numFmtId="164" fontId="28" fillId="11" borderId="26" xfId="3" applyNumberFormat="1" applyFont="1" applyFill="1" applyBorder="1" applyAlignment="1">
      <alignment vertical="center" wrapText="1"/>
    </xf>
    <xf numFmtId="164" fontId="5" fillId="11" borderId="26" xfId="3" applyNumberFormat="1" applyFont="1" applyFill="1" applyBorder="1" applyAlignment="1">
      <alignment vertical="center" wrapText="1"/>
    </xf>
    <xf numFmtId="164" fontId="60" fillId="11" borderId="2" xfId="3" applyNumberFormat="1" applyFont="1" applyFill="1" applyBorder="1" applyAlignment="1">
      <alignment vertical="center"/>
    </xf>
    <xf numFmtId="164" fontId="106" fillId="15" borderId="67" xfId="1" applyNumberFormat="1" applyFont="1" applyFill="1" applyBorder="1" applyAlignment="1">
      <alignment vertical="center"/>
    </xf>
    <xf numFmtId="164" fontId="106" fillId="0" borderId="102" xfId="1" applyNumberFormat="1" applyFont="1" applyBorder="1" applyAlignment="1">
      <alignment vertical="center"/>
    </xf>
    <xf numFmtId="164" fontId="106" fillId="0" borderId="103" xfId="1" applyNumberFormat="1" applyFont="1" applyBorder="1" applyAlignment="1">
      <alignment vertical="center"/>
    </xf>
    <xf numFmtId="49" fontId="28" fillId="7" borderId="104" xfId="3" applyNumberFormat="1" applyFont="1" applyFill="1" applyBorder="1" applyAlignment="1">
      <alignment horizontal="left" vertical="center" wrapText="1"/>
    </xf>
    <xf numFmtId="49" fontId="22" fillId="7" borderId="105" xfId="3" applyNumberFormat="1" applyFont="1" applyFill="1" applyBorder="1" applyAlignment="1">
      <alignment vertical="center" wrapText="1"/>
    </xf>
    <xf numFmtId="164" fontId="28" fillId="7" borderId="105" xfId="3" applyNumberFormat="1" applyFont="1" applyFill="1" applyBorder="1" applyAlignment="1">
      <alignment vertical="center" wrapText="1"/>
    </xf>
    <xf numFmtId="164" fontId="37" fillId="7" borderId="68" xfId="3" applyNumberFormat="1" applyFont="1" applyFill="1" applyBorder="1" applyAlignment="1">
      <alignment vertical="center"/>
    </xf>
    <xf numFmtId="164" fontId="106" fillId="15" borderId="106" xfId="1" applyNumberFormat="1" applyFont="1" applyFill="1" applyBorder="1" applyAlignment="1">
      <alignment vertical="center"/>
    </xf>
    <xf numFmtId="164" fontId="106" fillId="0" borderId="107" xfId="1" applyNumberFormat="1" applyFont="1" applyBorder="1" applyAlignment="1">
      <alignment vertical="center"/>
    </xf>
    <xf numFmtId="164" fontId="106" fillId="0" borderId="108" xfId="1" applyNumberFormat="1" applyFont="1" applyBorder="1" applyAlignment="1">
      <alignment vertical="center"/>
    </xf>
    <xf numFmtId="164" fontId="60" fillId="9" borderId="69" xfId="1" applyNumberFormat="1" applyFont="1" applyFill="1" applyBorder="1" applyAlignment="1">
      <alignment horizontal="right" vertical="center"/>
    </xf>
    <xf numFmtId="164" fontId="60" fillId="9" borderId="109" xfId="1" applyNumberFormat="1" applyFont="1" applyFill="1" applyBorder="1" applyAlignment="1">
      <alignment horizontal="right" vertical="center"/>
    </xf>
    <xf numFmtId="164" fontId="60" fillId="9" borderId="110" xfId="1" applyNumberFormat="1" applyFont="1" applyFill="1" applyBorder="1" applyAlignment="1">
      <alignment horizontal="right" vertical="center"/>
    </xf>
    <xf numFmtId="0" fontId="66" fillId="0" borderId="0" xfId="1" applyFont="1"/>
    <xf numFmtId="2" fontId="104" fillId="0" borderId="0" xfId="0" applyNumberFormat="1" applyFont="1" applyBorder="1" applyAlignment="1"/>
    <xf numFmtId="2" fontId="104" fillId="0" borderId="94" xfId="0" applyNumberFormat="1" applyFont="1" applyBorder="1" applyAlignment="1"/>
    <xf numFmtId="2" fontId="104" fillId="0" borderId="111" xfId="0" applyNumberFormat="1" applyFont="1" applyBorder="1" applyAlignment="1"/>
    <xf numFmtId="2" fontId="104" fillId="0" borderId="112" xfId="0" applyNumberFormat="1" applyFont="1" applyBorder="1" applyAlignment="1"/>
    <xf numFmtId="164" fontId="5" fillId="6" borderId="100" xfId="3" applyNumberFormat="1" applyFont="1" applyFill="1" applyBorder="1" applyAlignment="1">
      <alignment vertical="center" wrapText="1"/>
    </xf>
    <xf numFmtId="164" fontId="9" fillId="9" borderId="35" xfId="1" applyNumberFormat="1" applyFont="1" applyFill="1" applyBorder="1" applyAlignment="1">
      <alignment horizontal="right" vertical="center"/>
    </xf>
    <xf numFmtId="164" fontId="5" fillId="7" borderId="105" xfId="3" applyNumberFormat="1" applyFont="1" applyFill="1" applyBorder="1" applyAlignment="1">
      <alignment horizontal="right" vertical="center" wrapText="1"/>
    </xf>
    <xf numFmtId="0" fontId="0" fillId="0" borderId="117" xfId="0" applyBorder="1"/>
    <xf numFmtId="164" fontId="7" fillId="15" borderId="113" xfId="0" applyNumberFormat="1" applyFont="1" applyFill="1" applyBorder="1"/>
    <xf numFmtId="164" fontId="57" fillId="0" borderId="114" xfId="0" applyNumberFormat="1" applyFont="1" applyBorder="1"/>
    <xf numFmtId="164" fontId="72" fillId="0" borderId="90" xfId="0" applyNumberFormat="1" applyFont="1" applyBorder="1"/>
    <xf numFmtId="164" fontId="7" fillId="15" borderId="16" xfId="0" applyNumberFormat="1" applyFont="1" applyFill="1" applyBorder="1"/>
    <xf numFmtId="164" fontId="57" fillId="0" borderId="115" xfId="0" applyNumberFormat="1" applyFont="1" applyBorder="1"/>
    <xf numFmtId="164" fontId="72" fillId="0" borderId="115" xfId="0" applyNumberFormat="1" applyFont="1" applyBorder="1"/>
    <xf numFmtId="164" fontId="7" fillId="0" borderId="115" xfId="0" applyNumberFormat="1" applyFont="1" applyBorder="1"/>
    <xf numFmtId="2" fontId="68" fillId="4" borderId="21" xfId="0" applyNumberFormat="1" applyFont="1" applyFill="1" applyBorder="1" applyAlignment="1">
      <alignment vertical="center"/>
    </xf>
    <xf numFmtId="2" fontId="68" fillId="4" borderId="119" xfId="0" applyNumberFormat="1" applyFont="1" applyFill="1" applyBorder="1" applyAlignment="1">
      <alignment vertical="center"/>
    </xf>
    <xf numFmtId="164" fontId="7" fillId="15" borderId="14" xfId="0" applyNumberFormat="1" applyFont="1" applyFill="1" applyBorder="1"/>
    <xf numFmtId="164" fontId="57" fillId="0" borderId="120" xfId="0" applyNumberFormat="1" applyFont="1" applyBorder="1"/>
    <xf numFmtId="164" fontId="72" fillId="0" borderId="120" xfId="0" applyNumberFormat="1" applyFont="1" applyBorder="1"/>
    <xf numFmtId="164" fontId="70" fillId="10" borderId="124" xfId="0" applyNumberFormat="1" applyFont="1" applyFill="1" applyBorder="1" applyAlignment="1">
      <alignment vertical="center" wrapText="1"/>
    </xf>
    <xf numFmtId="164" fontId="71" fillId="10" borderId="125" xfId="0" applyNumberFormat="1" applyFont="1" applyFill="1" applyBorder="1" applyAlignment="1">
      <alignment vertical="center" wrapText="1"/>
    </xf>
    <xf numFmtId="164" fontId="71" fillId="10" borderId="126" xfId="0" applyNumberFormat="1" applyFont="1" applyFill="1" applyBorder="1" applyAlignment="1">
      <alignment vertical="center" wrapText="1"/>
    </xf>
    <xf numFmtId="164" fontId="71" fillId="10" borderId="118" xfId="0" applyNumberFormat="1" applyFont="1" applyFill="1" applyBorder="1" applyAlignment="1">
      <alignment vertical="center" wrapText="1"/>
    </xf>
    <xf numFmtId="164" fontId="58" fillId="16" borderId="0" xfId="3" applyNumberFormat="1" applyFont="1" applyFill="1" applyBorder="1" applyAlignment="1">
      <alignment horizontal="right" vertical="center" wrapText="1"/>
    </xf>
    <xf numFmtId="2" fontId="46" fillId="0" borderId="0" xfId="0" applyNumberFormat="1" applyFont="1" applyAlignment="1">
      <alignment horizontal="left"/>
    </xf>
    <xf numFmtId="2" fontId="49" fillId="0" borderId="0" xfId="0" applyNumberFormat="1" applyFont="1" applyAlignment="1">
      <alignment horizontal="left"/>
    </xf>
    <xf numFmtId="2" fontId="50" fillId="0" borderId="0" xfId="0" applyNumberFormat="1" applyFont="1" applyAlignment="1">
      <alignment horizontal="left"/>
    </xf>
    <xf numFmtId="2" fontId="46" fillId="0" borderId="95" xfId="0" applyNumberFormat="1" applyFont="1" applyBorder="1" applyAlignment="1">
      <alignment vertical="center"/>
    </xf>
    <xf numFmtId="2" fontId="46" fillId="0" borderId="0" xfId="0" applyNumberFormat="1" applyFont="1" applyAlignment="1"/>
    <xf numFmtId="164" fontId="57" fillId="15" borderId="22" xfId="0" applyNumberFormat="1" applyFont="1" applyFill="1" applyBorder="1"/>
    <xf numFmtId="164" fontId="57" fillId="0" borderId="22" xfId="0" applyNumberFormat="1" applyFont="1" applyBorder="1"/>
    <xf numFmtId="164" fontId="72" fillId="0" borderId="22" xfId="0" applyNumberFormat="1" applyFont="1" applyBorder="1"/>
    <xf numFmtId="164" fontId="57" fillId="15" borderId="13" xfId="0" applyNumberFormat="1" applyFont="1" applyFill="1" applyBorder="1" applyAlignment="1">
      <alignment vertical="center"/>
    </xf>
    <xf numFmtId="164" fontId="57" fillId="0" borderId="116" xfId="0" applyNumberFormat="1" applyFont="1" applyBorder="1" applyAlignment="1">
      <alignment vertical="center"/>
    </xf>
    <xf numFmtId="164" fontId="72" fillId="0" borderId="127" xfId="0" applyNumberFormat="1" applyFont="1" applyBorder="1" applyAlignment="1">
      <alignment vertical="center"/>
    </xf>
    <xf numFmtId="164" fontId="57" fillId="15" borderId="16" xfId="0" applyNumberFormat="1" applyFont="1" applyFill="1" applyBorder="1" applyAlignment="1">
      <alignment vertical="center"/>
    </xf>
    <xf numFmtId="164" fontId="7" fillId="15" borderId="16" xfId="0" applyNumberFormat="1" applyFont="1" applyFill="1" applyBorder="1" applyAlignment="1">
      <alignment vertical="center"/>
    </xf>
    <xf numFmtId="164" fontId="56" fillId="2" borderId="129" xfId="0" applyNumberFormat="1" applyFont="1" applyFill="1" applyBorder="1" applyAlignment="1">
      <alignment horizontal="center" vertical="center" wrapText="1"/>
    </xf>
    <xf numFmtId="164" fontId="56" fillId="2" borderId="130" xfId="0" applyNumberFormat="1" applyFont="1" applyFill="1" applyBorder="1" applyAlignment="1">
      <alignment horizontal="center" vertical="center" wrapText="1"/>
    </xf>
    <xf numFmtId="164" fontId="56" fillId="2" borderId="131" xfId="0" applyNumberFormat="1" applyFont="1" applyFill="1" applyBorder="1" applyAlignment="1">
      <alignment horizontal="center" vertical="center" wrapText="1"/>
    </xf>
    <xf numFmtId="164" fontId="60" fillId="13" borderId="40" xfId="0" applyNumberFormat="1" applyFont="1" applyFill="1" applyBorder="1" applyAlignment="1">
      <alignment vertical="center"/>
    </xf>
    <xf numFmtId="164" fontId="60" fillId="13" borderId="93" xfId="0" applyNumberFormat="1" applyFont="1" applyFill="1" applyBorder="1" applyAlignment="1">
      <alignment vertical="center"/>
    </xf>
    <xf numFmtId="164" fontId="60" fillId="13" borderId="128" xfId="0" applyNumberFormat="1" applyFont="1" applyFill="1" applyBorder="1" applyAlignment="1">
      <alignment vertical="center"/>
    </xf>
    <xf numFmtId="0" fontId="97" fillId="4" borderId="0" xfId="2" applyFont="1" applyFill="1" applyAlignment="1">
      <alignment vertical="center"/>
    </xf>
    <xf numFmtId="0" fontId="29" fillId="5" borderId="0" xfId="0" applyFont="1" applyFill="1" applyBorder="1" applyAlignment="1" applyProtection="1">
      <alignment horizontal="center" vertical="center"/>
    </xf>
    <xf numFmtId="49" fontId="109" fillId="4" borderId="0" xfId="0" applyNumberFormat="1" applyFont="1" applyFill="1" applyBorder="1" applyAlignment="1">
      <alignment vertical="center"/>
    </xf>
    <xf numFmtId="49" fontId="110" fillId="4" borderId="0" xfId="0" applyNumberFormat="1" applyFont="1" applyFill="1" applyAlignment="1">
      <alignment horizontal="center" vertical="center"/>
    </xf>
    <xf numFmtId="49" fontId="110" fillId="4" borderId="0" xfId="7" applyNumberFormat="1" applyFont="1" applyFill="1" applyAlignment="1">
      <alignment horizontal="center" vertical="center"/>
    </xf>
    <xf numFmtId="4" fontId="110" fillId="4" borderId="0" xfId="7" applyNumberFormat="1" applyFont="1" applyFill="1" applyAlignment="1">
      <alignment vertical="center"/>
    </xf>
    <xf numFmtId="0" fontId="110" fillId="4" borderId="0" xfId="7" applyFont="1" applyFill="1" applyAlignment="1">
      <alignment vertical="center"/>
    </xf>
    <xf numFmtId="49" fontId="109" fillId="0" borderId="0" xfId="0" applyNumberFormat="1" applyFont="1" applyFill="1" applyBorder="1" applyAlignment="1">
      <alignment vertical="center"/>
    </xf>
    <xf numFmtId="49" fontId="110" fillId="0" borderId="0" xfId="0" applyNumberFormat="1" applyFont="1" applyAlignment="1">
      <alignment horizontal="center" vertical="center"/>
    </xf>
    <xf numFmtId="49" fontId="111" fillId="0" borderId="0" xfId="1" applyNumberFormat="1" applyFont="1" applyAlignment="1">
      <alignment horizontal="center" vertical="center"/>
    </xf>
    <xf numFmtId="4" fontId="111" fillId="0" borderId="0" xfId="1" applyNumberFormat="1" applyFont="1" applyAlignment="1">
      <alignment vertical="center"/>
    </xf>
    <xf numFmtId="0" fontId="111" fillId="0" borderId="0" xfId="1" applyFont="1" applyAlignment="1">
      <alignment vertical="center"/>
    </xf>
    <xf numFmtId="0" fontId="87" fillId="0" borderId="0" xfId="1" applyFont="1"/>
    <xf numFmtId="49" fontId="112" fillId="12" borderId="30" xfId="0" applyNumberFormat="1" applyFont="1" applyFill="1" applyBorder="1" applyAlignment="1">
      <alignment horizontal="center" vertical="center"/>
    </xf>
    <xf numFmtId="49" fontId="112" fillId="12" borderId="31" xfId="0" applyNumberFormat="1" applyFont="1" applyFill="1" applyBorder="1" applyAlignment="1">
      <alignment horizontal="center" vertical="center"/>
    </xf>
    <xf numFmtId="49" fontId="113" fillId="12" borderId="31" xfId="0" applyNumberFormat="1" applyFont="1" applyFill="1" applyBorder="1" applyAlignment="1">
      <alignment horizontal="center" vertical="center"/>
    </xf>
    <xf numFmtId="49" fontId="114" fillId="12" borderId="31" xfId="1" applyNumberFormat="1" applyFont="1" applyFill="1" applyBorder="1" applyAlignment="1">
      <alignment horizontal="center" vertical="center"/>
    </xf>
    <xf numFmtId="4" fontId="114" fillId="12" borderId="31" xfId="1" applyNumberFormat="1" applyFont="1" applyFill="1" applyBorder="1" applyAlignment="1">
      <alignment horizontal="center" vertical="center"/>
    </xf>
    <xf numFmtId="0" fontId="114" fillId="12" borderId="3" xfId="1" applyFont="1" applyFill="1" applyBorder="1" applyAlignment="1">
      <alignment vertical="center"/>
    </xf>
    <xf numFmtId="49" fontId="115" fillId="4" borderId="28" xfId="0" applyNumberFormat="1" applyFont="1" applyFill="1" applyBorder="1" applyAlignment="1">
      <alignment horizontal="center" vertical="center"/>
    </xf>
    <xf numFmtId="49" fontId="115" fillId="4" borderId="29" xfId="0" applyNumberFormat="1" applyFont="1" applyFill="1" applyBorder="1" applyAlignment="1">
      <alignment horizontal="center" vertical="center"/>
    </xf>
    <xf numFmtId="49" fontId="116" fillId="4" borderId="29" xfId="0" applyNumberFormat="1" applyFont="1" applyFill="1" applyBorder="1" applyAlignment="1">
      <alignment horizontal="center" vertical="center"/>
    </xf>
    <xf numFmtId="4" fontId="83" fillId="4" borderId="33" xfId="1" applyNumberFormat="1" applyFont="1" applyFill="1" applyBorder="1" applyAlignment="1">
      <alignment vertical="center"/>
    </xf>
    <xf numFmtId="49" fontId="115" fillId="4" borderId="25" xfId="0" applyNumberFormat="1" applyFont="1" applyFill="1" applyBorder="1" applyAlignment="1">
      <alignment horizontal="center" vertical="center"/>
    </xf>
    <xf numFmtId="49" fontId="115" fillId="4" borderId="26" xfId="0" applyNumberFormat="1" applyFont="1" applyFill="1" applyBorder="1" applyAlignment="1">
      <alignment horizontal="center" vertical="center"/>
    </xf>
    <xf numFmtId="4" fontId="117" fillId="4" borderId="29" xfId="7" applyNumberFormat="1" applyFont="1" applyFill="1" applyBorder="1" applyAlignment="1">
      <alignment vertical="center"/>
    </xf>
    <xf numFmtId="49" fontId="116" fillId="4" borderId="33" xfId="0" applyNumberFormat="1" applyFont="1" applyFill="1" applyBorder="1" applyAlignment="1">
      <alignment horizontal="center" vertical="center"/>
    </xf>
    <xf numFmtId="49" fontId="116" fillId="4" borderId="132" xfId="0" applyNumberFormat="1" applyFont="1" applyFill="1" applyBorder="1" applyAlignment="1">
      <alignment horizontal="center" vertical="center"/>
    </xf>
    <xf numFmtId="49" fontId="117" fillId="4" borderId="33" xfId="1" applyNumberFormat="1" applyFont="1" applyFill="1" applyBorder="1" applyAlignment="1">
      <alignment horizontal="center" vertical="center"/>
    </xf>
    <xf numFmtId="4" fontId="119" fillId="12" borderId="31" xfId="1" applyNumberFormat="1" applyFont="1" applyFill="1" applyBorder="1" applyAlignment="1">
      <alignment vertical="center"/>
    </xf>
    <xf numFmtId="0" fontId="119" fillId="12" borderId="3" xfId="1" applyFont="1" applyFill="1" applyBorder="1" applyAlignment="1">
      <alignment vertical="center"/>
    </xf>
    <xf numFmtId="0" fontId="35" fillId="0" borderId="0" xfId="1" applyFont="1"/>
    <xf numFmtId="49" fontId="88" fillId="17" borderId="70" xfId="2" applyNumberFormat="1" applyFont="1" applyFill="1" applyBorder="1" applyAlignment="1">
      <alignment horizontal="center" vertical="center"/>
    </xf>
    <xf numFmtId="49" fontId="88" fillId="17" borderId="71" xfId="2" applyNumberFormat="1" applyFont="1" applyFill="1" applyBorder="1" applyAlignment="1">
      <alignment horizontal="center" vertical="center"/>
    </xf>
    <xf numFmtId="49" fontId="89" fillId="17" borderId="71" xfId="2" applyNumberFormat="1" applyFont="1" applyFill="1" applyBorder="1" applyAlignment="1">
      <alignment horizontal="center" vertical="center"/>
    </xf>
    <xf numFmtId="49" fontId="90" fillId="17" borderId="71" xfId="7" applyNumberFormat="1" applyFont="1" applyFill="1" applyBorder="1" applyAlignment="1">
      <alignment horizontal="center" vertical="center"/>
    </xf>
    <xf numFmtId="4" fontId="90" fillId="17" borderId="71" xfId="7" applyNumberFormat="1" applyFont="1" applyFill="1" applyBorder="1" applyAlignment="1">
      <alignment horizontal="center" vertical="center"/>
    </xf>
    <xf numFmtId="0" fontId="90" fillId="17" borderId="72" xfId="7" applyFont="1" applyFill="1" applyBorder="1" applyAlignment="1">
      <alignment vertical="center"/>
    </xf>
    <xf numFmtId="4" fontId="35" fillId="17" borderId="71" xfId="7" applyNumberFormat="1" applyFont="1" applyFill="1" applyBorder="1" applyAlignment="1">
      <alignment vertical="center"/>
    </xf>
    <xf numFmtId="0" fontId="35" fillId="17" borderId="72" xfId="7" applyFont="1" applyFill="1" applyBorder="1" applyAlignment="1">
      <alignment vertical="center"/>
    </xf>
    <xf numFmtId="49" fontId="114" fillId="12" borderId="31" xfId="7" applyNumberFormat="1" applyFont="1" applyFill="1" applyBorder="1" applyAlignment="1">
      <alignment horizontal="center" vertical="center"/>
    </xf>
    <xf numFmtId="4" fontId="114" fillId="12" borderId="31" xfId="7" applyNumberFormat="1" applyFont="1" applyFill="1" applyBorder="1" applyAlignment="1">
      <alignment horizontal="center" vertical="center"/>
    </xf>
    <xf numFmtId="0" fontId="114" fillId="12" borderId="3" xfId="7" applyFont="1" applyFill="1" applyBorder="1" applyAlignment="1">
      <alignment vertical="center"/>
    </xf>
    <xf numFmtId="49" fontId="83" fillId="4" borderId="29" xfId="0" applyNumberFormat="1" applyFont="1" applyFill="1" applyBorder="1" applyAlignment="1">
      <alignment horizontal="center" vertical="center"/>
    </xf>
    <xf numFmtId="49" fontId="117" fillId="4" borderId="29" xfId="7" applyNumberFormat="1" applyFont="1" applyFill="1" applyBorder="1" applyAlignment="1">
      <alignment horizontal="center" vertical="center"/>
    </xf>
    <xf numFmtId="49" fontId="116" fillId="4" borderId="26" xfId="0" applyNumberFormat="1" applyFont="1" applyFill="1" applyBorder="1" applyAlignment="1">
      <alignment horizontal="center" vertical="center"/>
    </xf>
    <xf numFmtId="49" fontId="83" fillId="4" borderId="26" xfId="0" applyNumberFormat="1" applyFont="1" applyFill="1" applyBorder="1" applyAlignment="1">
      <alignment horizontal="center" vertical="center"/>
    </xf>
    <xf numFmtId="49" fontId="117" fillId="4" borderId="26" xfId="7" applyNumberFormat="1" applyFont="1" applyFill="1" applyBorder="1" applyAlignment="1">
      <alignment horizontal="center" vertical="center"/>
    </xf>
    <xf numFmtId="4" fontId="117" fillId="4" borderId="26" xfId="7" applyNumberFormat="1" applyFont="1" applyFill="1" applyBorder="1" applyAlignment="1">
      <alignment vertical="center"/>
    </xf>
    <xf numFmtId="4" fontId="119" fillId="12" borderId="31" xfId="7" applyNumberFormat="1" applyFont="1" applyFill="1" applyBorder="1" applyAlignment="1">
      <alignment vertical="center"/>
    </xf>
    <xf numFmtId="0" fontId="119" fillId="12" borderId="3" xfId="7" applyFont="1" applyFill="1" applyBorder="1" applyAlignment="1">
      <alignment vertical="center"/>
    </xf>
    <xf numFmtId="49" fontId="80" fillId="0" borderId="0" xfId="0" applyNumberFormat="1" applyFont="1" applyFill="1" applyBorder="1" applyAlignment="1">
      <alignment vertical="center"/>
    </xf>
    <xf numFmtId="49" fontId="124" fillId="0" borderId="0" xfId="0" applyNumberFormat="1" applyFont="1" applyFill="1" applyAlignment="1">
      <alignment horizontal="center" vertical="center"/>
    </xf>
    <xf numFmtId="49" fontId="124" fillId="0" borderId="0" xfId="7" applyNumberFormat="1" applyFont="1" applyFill="1" applyAlignment="1">
      <alignment horizontal="center" vertical="center"/>
    </xf>
    <xf numFmtId="49" fontId="125" fillId="0" borderId="0" xfId="7" applyNumberFormat="1" applyFont="1" applyFill="1" applyAlignment="1">
      <alignment horizontal="center" vertical="center"/>
    </xf>
    <xf numFmtId="4" fontId="125" fillId="0" borderId="0" xfId="7" applyNumberFormat="1" applyFont="1" applyFill="1" applyAlignment="1">
      <alignment vertical="center"/>
    </xf>
    <xf numFmtId="0" fontId="125" fillId="0" borderId="0" xfId="7" applyFont="1" applyFill="1" applyAlignment="1">
      <alignment vertical="center"/>
    </xf>
    <xf numFmtId="0" fontId="2" fillId="0" borderId="0" xfId="1" applyFill="1"/>
    <xf numFmtId="49" fontId="88" fillId="17" borderId="137" xfId="2" applyNumberFormat="1" applyFont="1" applyFill="1" applyBorder="1" applyAlignment="1">
      <alignment horizontal="center" vertical="center"/>
    </xf>
    <xf numFmtId="49" fontId="88" fillId="17" borderId="138" xfId="2" applyNumberFormat="1" applyFont="1" applyFill="1" applyBorder="1" applyAlignment="1">
      <alignment horizontal="center" vertical="center"/>
    </xf>
    <xf numFmtId="49" fontId="89" fillId="17" borderId="139" xfId="2" applyNumberFormat="1" applyFont="1" applyFill="1" applyBorder="1" applyAlignment="1">
      <alignment horizontal="center" vertical="center"/>
    </xf>
    <xf numFmtId="49" fontId="90" fillId="17" borderId="138" xfId="7" applyNumberFormat="1" applyFont="1" applyFill="1" applyBorder="1" applyAlignment="1">
      <alignment horizontal="center" vertical="center"/>
    </xf>
    <xf numFmtId="4" fontId="90" fillId="17" borderId="138" xfId="7" applyNumberFormat="1" applyFont="1" applyFill="1" applyBorder="1" applyAlignment="1">
      <alignment horizontal="center" vertical="center"/>
    </xf>
    <xf numFmtId="0" fontId="90" fillId="17" borderId="140" xfId="7" applyFont="1" applyFill="1" applyBorder="1" applyAlignment="1">
      <alignment vertical="center"/>
    </xf>
    <xf numFmtId="49" fontId="91" fillId="4" borderId="74" xfId="2" applyNumberFormat="1" applyFont="1" applyFill="1" applyBorder="1" applyAlignment="1">
      <alignment horizontal="center" vertical="center"/>
    </xf>
    <xf numFmtId="49" fontId="92" fillId="4" borderId="74" xfId="2" applyNumberFormat="1" applyFont="1" applyFill="1" applyBorder="1" applyAlignment="1">
      <alignment horizontal="center" vertical="center"/>
    </xf>
    <xf numFmtId="49" fontId="91" fillId="4" borderId="78" xfId="2" applyNumberFormat="1" applyFont="1" applyFill="1" applyBorder="1" applyAlignment="1">
      <alignment horizontal="center" vertical="center"/>
    </xf>
    <xf numFmtId="49" fontId="108" fillId="4" borderId="74" xfId="7" applyNumberFormat="1" applyFont="1" applyFill="1" applyBorder="1" applyAlignment="1">
      <alignment horizontal="center" vertical="center"/>
    </xf>
    <xf numFmtId="4" fontId="108" fillId="4" borderId="74" xfId="7" applyNumberFormat="1" applyFont="1" applyFill="1" applyBorder="1" applyAlignment="1">
      <alignment vertical="center"/>
    </xf>
    <xf numFmtId="49" fontId="94" fillId="4" borderId="80" xfId="8" applyNumberFormat="1" applyFont="1" applyFill="1" applyBorder="1" applyAlignment="1">
      <alignment vertical="center" wrapText="1"/>
    </xf>
    <xf numFmtId="4" fontId="35" fillId="17" borderId="138" xfId="7" applyNumberFormat="1" applyFont="1" applyFill="1" applyBorder="1" applyAlignment="1">
      <alignment vertical="center"/>
    </xf>
    <xf numFmtId="49" fontId="108" fillId="4" borderId="74" xfId="8" applyNumberFormat="1" applyFont="1" applyFill="1" applyBorder="1" applyAlignment="1">
      <alignment vertical="center"/>
    </xf>
    <xf numFmtId="49" fontId="108" fillId="4" borderId="141" xfId="8" applyNumberFormat="1" applyFont="1" applyFill="1" applyBorder="1" applyAlignment="1">
      <alignment vertical="center"/>
    </xf>
    <xf numFmtId="164" fontId="0" fillId="4" borderId="0" xfId="0" applyNumberFormat="1" applyFill="1"/>
    <xf numFmtId="4" fontId="2" fillId="0" borderId="0" xfId="1" applyNumberFormat="1"/>
    <xf numFmtId="0" fontId="0" fillId="4" borderId="0" xfId="0" applyFill="1" applyAlignment="1">
      <alignment vertical="center"/>
    </xf>
    <xf numFmtId="4" fontId="108" fillId="4" borderId="76" xfId="7" applyNumberFormat="1" applyFont="1" applyFill="1" applyBorder="1" applyAlignment="1">
      <alignment vertical="center"/>
    </xf>
    <xf numFmtId="4" fontId="108" fillId="4" borderId="85" xfId="7" applyNumberFormat="1" applyFont="1" applyFill="1" applyBorder="1" applyAlignment="1">
      <alignment vertical="center"/>
    </xf>
    <xf numFmtId="49" fontId="94" fillId="0" borderId="143" xfId="8" applyNumberFormat="1" applyFont="1" applyBorder="1"/>
    <xf numFmtId="49" fontId="115" fillId="4" borderId="32" xfId="0" applyNumberFormat="1" applyFont="1" applyFill="1" applyBorder="1" applyAlignment="1">
      <alignment horizontal="center" vertical="center"/>
    </xf>
    <xf numFmtId="49" fontId="115" fillId="4" borderId="33" xfId="0" applyNumberFormat="1" applyFont="1" applyFill="1" applyBorder="1" applyAlignment="1">
      <alignment horizontal="center" vertical="center"/>
    </xf>
    <xf numFmtId="49" fontId="94" fillId="4" borderId="144" xfId="8" applyNumberFormat="1" applyFont="1" applyFill="1" applyBorder="1"/>
    <xf numFmtId="49" fontId="94" fillId="4" borderId="87" xfId="8" applyNumberFormat="1" applyFont="1" applyFill="1" applyBorder="1"/>
    <xf numFmtId="49" fontId="118" fillId="4" borderId="142" xfId="8" applyNumberFormat="1" applyFont="1" applyFill="1" applyBorder="1"/>
    <xf numFmtId="49" fontId="115" fillId="4" borderId="104" xfId="0" applyNumberFormat="1" applyFont="1" applyFill="1" applyBorder="1" applyAlignment="1">
      <alignment horizontal="center" vertical="center"/>
    </xf>
    <xf numFmtId="49" fontId="115" fillId="4" borderId="105" xfId="0" applyNumberFormat="1" applyFont="1" applyFill="1" applyBorder="1" applyAlignment="1">
      <alignment horizontal="center" vertical="center"/>
    </xf>
    <xf numFmtId="49" fontId="116" fillId="4" borderId="105" xfId="0" applyNumberFormat="1" applyFont="1" applyFill="1" applyBorder="1" applyAlignment="1">
      <alignment horizontal="center" vertical="center"/>
    </xf>
    <xf numFmtId="49" fontId="116" fillId="4" borderId="145" xfId="0" applyNumberFormat="1" applyFont="1" applyFill="1" applyBorder="1" applyAlignment="1">
      <alignment horizontal="center" vertical="center"/>
    </xf>
    <xf numFmtId="49" fontId="94" fillId="4" borderId="146" xfId="8" applyNumberFormat="1" applyFont="1" applyFill="1" applyBorder="1"/>
    <xf numFmtId="49" fontId="117" fillId="4" borderId="105" xfId="1" applyNumberFormat="1" applyFont="1" applyFill="1" applyBorder="1" applyAlignment="1">
      <alignment horizontal="center" vertical="center"/>
    </xf>
    <xf numFmtId="4" fontId="83" fillId="4" borderId="105" xfId="1" applyNumberFormat="1" applyFont="1" applyFill="1" applyBorder="1" applyAlignment="1">
      <alignment vertical="center"/>
    </xf>
    <xf numFmtId="4" fontId="117" fillId="4" borderId="105" xfId="7" applyNumberFormat="1" applyFont="1" applyFill="1" applyBorder="1" applyAlignment="1">
      <alignment vertical="center"/>
    </xf>
    <xf numFmtId="49" fontId="118" fillId="4" borderId="147" xfId="8" applyNumberFormat="1" applyFont="1" applyFill="1" applyBorder="1"/>
    <xf numFmtId="49" fontId="126" fillId="4" borderId="142" xfId="8" applyNumberFormat="1" applyFont="1" applyFill="1" applyBorder="1"/>
    <xf numFmtId="49" fontId="126" fillId="4" borderId="148" xfId="8" applyNumberFormat="1" applyFont="1" applyFill="1" applyBorder="1"/>
    <xf numFmtId="0" fontId="35" fillId="17" borderId="140" xfId="7" applyFont="1" applyFill="1" applyBorder="1" applyAlignment="1">
      <alignment horizontal="right" vertical="center"/>
    </xf>
    <xf numFmtId="0" fontId="63" fillId="4" borderId="60" xfId="0" applyFont="1" applyFill="1" applyBorder="1" applyAlignment="1">
      <alignment horizontal="left" vertical="center" wrapText="1"/>
    </xf>
    <xf numFmtId="0" fontId="64" fillId="4" borderId="29" xfId="0" applyFont="1" applyFill="1" applyBorder="1" applyAlignment="1">
      <alignment horizontal="left" vertical="center" wrapText="1"/>
    </xf>
    <xf numFmtId="0" fontId="58" fillId="0" borderId="0" xfId="3" applyFont="1" applyAlignment="1">
      <alignment horizontal="left" vertical="center" wrapText="1"/>
    </xf>
    <xf numFmtId="2" fontId="53" fillId="2" borderId="149" xfId="0" applyNumberFormat="1" applyFont="1" applyFill="1" applyBorder="1" applyAlignment="1">
      <alignment horizontal="left" vertical="center" wrapText="1"/>
    </xf>
    <xf numFmtId="2" fontId="54" fillId="2" borderId="150" xfId="0" applyNumberFormat="1" applyFont="1" applyFill="1" applyBorder="1" applyAlignment="1">
      <alignment horizontal="left" vertical="center" wrapText="1"/>
    </xf>
    <xf numFmtId="164" fontId="55" fillId="2" borderId="150" xfId="0" applyNumberFormat="1" applyFont="1" applyFill="1" applyBorder="1" applyAlignment="1">
      <alignment horizontal="right" vertical="center" wrapText="1"/>
    </xf>
    <xf numFmtId="164" fontId="56" fillId="2" borderId="151" xfId="0" applyNumberFormat="1" applyFont="1" applyFill="1" applyBorder="1" applyAlignment="1">
      <alignment horizontal="right" vertical="center" wrapText="1"/>
    </xf>
    <xf numFmtId="164" fontId="106" fillId="15" borderId="153" xfId="1" applyNumberFormat="1" applyFont="1" applyFill="1" applyBorder="1" applyAlignment="1">
      <alignment vertical="center"/>
    </xf>
    <xf numFmtId="164" fontId="106" fillId="0" borderId="154" xfId="1" applyNumberFormat="1" applyFont="1" applyBorder="1" applyAlignment="1">
      <alignment vertical="center"/>
    </xf>
    <xf numFmtId="164" fontId="106" fillId="0" borderId="155" xfId="1" applyNumberFormat="1" applyFont="1" applyBorder="1" applyAlignment="1">
      <alignment vertical="center"/>
    </xf>
    <xf numFmtId="164" fontId="60" fillId="9" borderId="133" xfId="1" applyNumberFormat="1" applyFont="1" applyFill="1" applyBorder="1" applyAlignment="1">
      <alignment horizontal="right" vertical="center"/>
    </xf>
    <xf numFmtId="0" fontId="101" fillId="4" borderId="88" xfId="2" applyFont="1" applyFill="1" applyBorder="1" applyAlignment="1">
      <alignment horizontal="right" vertical="center"/>
    </xf>
    <xf numFmtId="164" fontId="7" fillId="15" borderId="19" xfId="0" applyNumberFormat="1" applyFont="1" applyFill="1" applyBorder="1" applyAlignment="1">
      <alignment vertical="center"/>
    </xf>
    <xf numFmtId="164" fontId="57" fillId="0" borderId="157" xfId="0" applyNumberFormat="1" applyFont="1" applyBorder="1" applyAlignment="1">
      <alignment vertical="center"/>
    </xf>
    <xf numFmtId="164" fontId="72" fillId="0" borderId="159" xfId="0" applyNumberFormat="1" applyFont="1" applyBorder="1" applyAlignment="1">
      <alignment vertical="center"/>
    </xf>
    <xf numFmtId="0" fontId="16" fillId="0" borderId="0" xfId="0" applyFont="1" applyFill="1" applyAlignment="1" applyProtection="1">
      <alignment horizontal="justify" vertical="center"/>
    </xf>
    <xf numFmtId="0" fontId="19" fillId="0" borderId="10" xfId="0" applyFont="1" applyFill="1" applyBorder="1" applyAlignment="1" applyProtection="1">
      <alignment horizontal="justify" vertical="center"/>
    </xf>
    <xf numFmtId="0" fontId="97" fillId="4" borderId="0" xfId="2" applyFont="1" applyFill="1" applyBorder="1" applyAlignment="1">
      <alignment horizontal="justify" vertical="center"/>
    </xf>
    <xf numFmtId="0" fontId="98" fillId="0" borderId="0" xfId="2" applyFont="1" applyBorder="1" applyAlignment="1">
      <alignment horizontal="justify" vertical="center"/>
    </xf>
    <xf numFmtId="0" fontId="38" fillId="0" borderId="0" xfId="0" applyFont="1" applyFill="1" applyAlignment="1" applyProtection="1">
      <alignment horizontal="left" vertical="center"/>
    </xf>
    <xf numFmtId="0" fontId="27" fillId="6" borderId="11" xfId="0" applyFont="1" applyFill="1" applyBorder="1" applyAlignment="1" applyProtection="1">
      <alignment horizontal="left" vertical="center" wrapText="1"/>
    </xf>
    <xf numFmtId="0" fontId="27" fillId="5" borderId="18" xfId="0" applyFont="1" applyFill="1" applyBorder="1" applyAlignment="1" applyProtection="1">
      <alignment horizontal="left" vertical="center"/>
    </xf>
    <xf numFmtId="0" fontId="27" fillId="5" borderId="19" xfId="0" applyFont="1" applyFill="1" applyBorder="1" applyAlignment="1" applyProtection="1">
      <alignment horizontal="left" vertical="center"/>
    </xf>
    <xf numFmtId="0" fontId="27" fillId="6" borderId="11" xfId="0" applyFont="1" applyFill="1" applyBorder="1" applyAlignment="1" applyProtection="1">
      <alignment horizontal="left" vertical="center"/>
    </xf>
    <xf numFmtId="0" fontId="19" fillId="0" borderId="0" xfId="0" applyFont="1" applyFill="1" applyAlignment="1" applyProtection="1">
      <alignment horizontal="justify"/>
    </xf>
    <xf numFmtId="0" fontId="19" fillId="5" borderId="10" xfId="0" applyFont="1" applyFill="1" applyBorder="1" applyAlignment="1" applyProtection="1">
      <alignment horizontal="justify" vertical="center"/>
    </xf>
    <xf numFmtId="0" fontId="22" fillId="6" borderId="11" xfId="0" applyFont="1" applyFill="1" applyBorder="1" applyAlignment="1" applyProtection="1">
      <alignment horizontal="left" vertical="center" wrapText="1"/>
    </xf>
    <xf numFmtId="0" fontId="27" fillId="5" borderId="13" xfId="0" applyFont="1" applyFill="1" applyBorder="1" applyAlignment="1" applyProtection="1">
      <alignment horizontal="left" vertical="center" wrapText="1"/>
    </xf>
    <xf numFmtId="0" fontId="27" fillId="5" borderId="14" xfId="0" applyFont="1" applyFill="1" applyBorder="1" applyAlignment="1" applyProtection="1">
      <alignment horizontal="left" vertical="center" wrapText="1"/>
    </xf>
    <xf numFmtId="49" fontId="113" fillId="12" borderId="133" xfId="0" applyNumberFormat="1" applyFont="1" applyFill="1" applyBorder="1" applyAlignment="1">
      <alignment horizontal="left" vertical="center"/>
    </xf>
    <xf numFmtId="49" fontId="113" fillId="12" borderId="134" xfId="0" applyNumberFormat="1" applyFont="1" applyFill="1" applyBorder="1" applyAlignment="1">
      <alignment horizontal="left" vertical="center"/>
    </xf>
    <xf numFmtId="49" fontId="113" fillId="12" borderId="135" xfId="0" applyNumberFormat="1" applyFont="1" applyFill="1" applyBorder="1" applyAlignment="1">
      <alignment horizontal="left" vertical="center"/>
    </xf>
    <xf numFmtId="49" fontId="89" fillId="17" borderId="70" xfId="2" applyNumberFormat="1" applyFont="1" applyFill="1" applyBorder="1" applyAlignment="1">
      <alignment horizontal="left" vertical="center"/>
    </xf>
    <xf numFmtId="49" fontId="89" fillId="17" borderId="137" xfId="2" applyNumberFormat="1" applyFont="1" applyFill="1" applyBorder="1" applyAlignment="1">
      <alignment horizontal="left" vertical="center"/>
    </xf>
    <xf numFmtId="0" fontId="5" fillId="4" borderId="5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64" xfId="0" applyFont="1" applyFill="1" applyBorder="1" applyAlignment="1">
      <alignment horizontal="left" vertical="center" wrapText="1"/>
    </xf>
    <xf numFmtId="0" fontId="5" fillId="4" borderId="65" xfId="0" applyFont="1" applyFill="1" applyBorder="1" applyAlignment="1">
      <alignment horizontal="left" vertical="center" wrapText="1"/>
    </xf>
    <xf numFmtId="0" fontId="62" fillId="0" borderId="0" xfId="3" applyFont="1" applyAlignment="1">
      <alignment horizontal="left" vertical="center"/>
    </xf>
    <xf numFmtId="0" fontId="5" fillId="4" borderId="54" xfId="0" applyFont="1" applyFill="1" applyBorder="1" applyAlignment="1">
      <alignment horizontal="left" vertical="center" wrapText="1"/>
    </xf>
    <xf numFmtId="0" fontId="5" fillId="3" borderId="51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5" fillId="3" borderId="54" xfId="2" applyFont="1" applyFill="1" applyBorder="1" applyAlignment="1">
      <alignment horizontal="left" vertical="center" wrapText="1"/>
    </xf>
    <xf numFmtId="0" fontId="5" fillId="4" borderId="158" xfId="0" applyFont="1" applyFill="1" applyBorder="1" applyAlignment="1">
      <alignment horizontal="left" vertical="center" wrapText="1"/>
    </xf>
    <xf numFmtId="2" fontId="55" fillId="2" borderId="23" xfId="0" applyNumberFormat="1" applyFont="1" applyFill="1" applyBorder="1" applyAlignment="1">
      <alignment horizontal="center" vertical="center" wrapText="1"/>
    </xf>
    <xf numFmtId="2" fontId="55" fillId="2" borderId="24" xfId="0" applyNumberFormat="1" applyFont="1" applyFill="1" applyBorder="1" applyAlignment="1">
      <alignment horizontal="center" vertical="center" wrapText="1"/>
    </xf>
    <xf numFmtId="0" fontId="122" fillId="4" borderId="51" xfId="0" applyFont="1" applyFill="1" applyBorder="1" applyAlignment="1">
      <alignment horizontal="left" vertical="center" wrapText="1"/>
    </xf>
    <xf numFmtId="0" fontId="122" fillId="4" borderId="1" xfId="0" applyFont="1" applyFill="1" applyBorder="1" applyAlignment="1">
      <alignment horizontal="left" vertical="center" wrapText="1"/>
    </xf>
    <xf numFmtId="164" fontId="58" fillId="8" borderId="11" xfId="3" applyNumberFormat="1" applyFont="1" applyFill="1" applyBorder="1" applyAlignment="1">
      <alignment horizontal="right" vertical="center" wrapText="1"/>
    </xf>
    <xf numFmtId="164" fontId="58" fillId="8" borderId="42" xfId="3" applyNumberFormat="1" applyFont="1" applyFill="1" applyBorder="1" applyAlignment="1">
      <alignment horizontal="right" vertical="center" wrapText="1"/>
    </xf>
    <xf numFmtId="2" fontId="68" fillId="4" borderId="47" xfId="0" applyNumberFormat="1" applyFont="1" applyFill="1" applyBorder="1" applyAlignment="1">
      <alignment horizontal="left" vertical="center"/>
    </xf>
    <xf numFmtId="2" fontId="68" fillId="4" borderId="49" xfId="0" applyNumberFormat="1" applyFont="1" applyFill="1" applyBorder="1" applyAlignment="1">
      <alignment horizontal="left" vertical="center"/>
    </xf>
    <xf numFmtId="2" fontId="68" fillId="4" borderId="15" xfId="0" applyNumberFormat="1" applyFont="1" applyFill="1" applyBorder="1" applyAlignment="1">
      <alignment horizontal="left" vertical="center"/>
    </xf>
    <xf numFmtId="2" fontId="68" fillId="4" borderId="50" xfId="0" applyNumberFormat="1" applyFont="1" applyFill="1" applyBorder="1" applyAlignment="1">
      <alignment horizontal="left" vertical="center"/>
    </xf>
    <xf numFmtId="0" fontId="47" fillId="10" borderId="121" xfId="0" applyFont="1" applyFill="1" applyBorder="1" applyAlignment="1">
      <alignment horizontal="left" vertical="center" wrapText="1"/>
    </xf>
    <xf numFmtId="0" fontId="47" fillId="10" borderId="122" xfId="0" applyFont="1" applyFill="1" applyBorder="1" applyAlignment="1">
      <alignment horizontal="left" vertical="center" wrapText="1"/>
    </xf>
    <xf numFmtId="0" fontId="47" fillId="10" borderId="123" xfId="0" applyFont="1" applyFill="1" applyBorder="1" applyAlignment="1">
      <alignment horizontal="left" vertical="center" wrapText="1"/>
    </xf>
    <xf numFmtId="0" fontId="47" fillId="4" borderId="117" xfId="0" applyFont="1" applyFill="1" applyBorder="1" applyAlignment="1">
      <alignment horizontal="left" vertical="center" wrapText="1"/>
    </xf>
    <xf numFmtId="0" fontId="47" fillId="4" borderId="0" xfId="0" applyFont="1" applyFill="1" applyBorder="1" applyAlignment="1">
      <alignment horizontal="left" vertical="center" wrapText="1"/>
    </xf>
    <xf numFmtId="2" fontId="57" fillId="0" borderId="117" xfId="0" applyNumberFormat="1" applyFont="1" applyBorder="1" applyAlignment="1">
      <alignment horizontal="left" vertical="center"/>
    </xf>
    <xf numFmtId="2" fontId="55" fillId="2" borderId="150" xfId="0" applyNumberFormat="1" applyFont="1" applyFill="1" applyBorder="1" applyAlignment="1">
      <alignment horizontal="center" vertical="center" wrapText="1"/>
    </xf>
    <xf numFmtId="0" fontId="47" fillId="10" borderId="40" xfId="0" applyFont="1" applyFill="1" applyBorder="1" applyAlignment="1">
      <alignment horizontal="left" vertical="center" wrapText="1"/>
    </xf>
    <xf numFmtId="0" fontId="47" fillId="10" borderId="152" xfId="0" applyFont="1" applyFill="1" applyBorder="1" applyAlignment="1">
      <alignment horizontal="left" vertical="center" wrapText="1"/>
    </xf>
    <xf numFmtId="0" fontId="47" fillId="10" borderId="135" xfId="0" applyFont="1" applyFill="1" applyBorder="1" applyAlignment="1">
      <alignment horizontal="left" vertical="center" wrapText="1"/>
    </xf>
    <xf numFmtId="0" fontId="58" fillId="0" borderId="0" xfId="3" applyFont="1" applyAlignment="1">
      <alignment horizontal="left" vertical="center" wrapText="1"/>
    </xf>
    <xf numFmtId="49" fontId="107" fillId="7" borderId="105" xfId="3" applyNumberFormat="1" applyFont="1" applyFill="1" applyBorder="1" applyAlignment="1">
      <alignment horizontal="left" vertical="center" wrapText="1"/>
    </xf>
    <xf numFmtId="0" fontId="61" fillId="9" borderId="34" xfId="1" applyFont="1" applyFill="1" applyBorder="1" applyAlignment="1">
      <alignment horizontal="left" vertical="center"/>
    </xf>
    <xf numFmtId="0" fontId="61" fillId="9" borderId="35" xfId="1" applyFont="1" applyFill="1" applyBorder="1" applyAlignment="1">
      <alignment horizontal="left" vertical="center"/>
    </xf>
    <xf numFmtId="49" fontId="28" fillId="6" borderId="100" xfId="3" applyNumberFormat="1" applyFont="1" applyFill="1" applyBorder="1" applyAlignment="1">
      <alignment horizontal="left" vertical="center" wrapText="1"/>
    </xf>
    <xf numFmtId="49" fontId="28" fillId="11" borderId="26" xfId="3" applyNumberFormat="1" applyFont="1" applyFill="1" applyBorder="1" applyAlignment="1">
      <alignment horizontal="left" vertical="center" wrapText="1"/>
    </xf>
    <xf numFmtId="49" fontId="28" fillId="6" borderId="52" xfId="3" applyNumberFormat="1" applyFont="1" applyFill="1" applyBorder="1" applyAlignment="1">
      <alignment horizontal="left" vertical="center" wrapText="1"/>
    </xf>
    <xf numFmtId="49" fontId="28" fillId="6" borderId="48" xfId="3" applyNumberFormat="1" applyFont="1" applyFill="1" applyBorder="1" applyAlignment="1">
      <alignment horizontal="left" vertical="center" wrapText="1"/>
    </xf>
    <xf numFmtId="0" fontId="63" fillId="4" borderId="136" xfId="0" applyFont="1" applyFill="1" applyBorder="1" applyAlignment="1">
      <alignment horizontal="left" vertical="center" wrapText="1"/>
    </xf>
    <xf numFmtId="0" fontId="63" fillId="4" borderId="156" xfId="0" applyFont="1" applyFill="1" applyBorder="1" applyAlignment="1">
      <alignment horizontal="left" vertical="center" wrapText="1"/>
    </xf>
    <xf numFmtId="0" fontId="63" fillId="4" borderId="60" xfId="0" applyFont="1" applyFill="1" applyBorder="1" applyAlignment="1">
      <alignment horizontal="left" vertical="center" wrapText="1"/>
    </xf>
    <xf numFmtId="0" fontId="64" fillId="4" borderId="27" xfId="0" applyFont="1" applyFill="1" applyBorder="1" applyAlignment="1">
      <alignment horizontal="left" vertical="center" wrapText="1"/>
    </xf>
    <xf numFmtId="0" fontId="64" fillId="4" borderId="33" xfId="0" applyFont="1" applyFill="1" applyBorder="1" applyAlignment="1">
      <alignment horizontal="left" vertical="center" wrapText="1"/>
    </xf>
    <xf numFmtId="0" fontId="64" fillId="4" borderId="29" xfId="0" applyFont="1" applyFill="1" applyBorder="1" applyAlignment="1">
      <alignment horizontal="left" vertical="center" wrapText="1"/>
    </xf>
    <xf numFmtId="0" fontId="5" fillId="4" borderId="56" xfId="0" applyFont="1" applyFill="1" applyBorder="1" applyAlignment="1">
      <alignment horizontal="left" vertical="center" wrapText="1"/>
    </xf>
    <xf numFmtId="0" fontId="5" fillId="4" borderId="57" xfId="0" applyFont="1" applyFill="1" applyBorder="1" applyAlignment="1">
      <alignment horizontal="left" vertical="center" wrapText="1"/>
    </xf>
  </cellXfs>
  <cellStyles count="9">
    <cellStyle name="Excel Built-in Normal" xfId="1"/>
    <cellStyle name="Excel Built-in Normal 1" xfId="2"/>
    <cellStyle name="Excel Built-in Normal 3" xfId="7"/>
    <cellStyle name="Header" xfId="5"/>
    <cellStyle name="Normální" xfId="0" builtinId="0"/>
    <cellStyle name="Normální 2" xfId="4"/>
    <cellStyle name="Normální 3" xfId="3"/>
    <cellStyle name="Normální 4" xfId="6"/>
    <cellStyle name="Normální 4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opLeftCell="A4" workbookViewId="0">
      <selection activeCell="E5" sqref="E5"/>
    </sheetView>
  </sheetViews>
  <sheetFormatPr defaultRowHeight="15" x14ac:dyDescent="0.25"/>
  <cols>
    <col min="1" max="1" width="7.7109375" style="4" customWidth="1"/>
    <col min="2" max="2" width="33.7109375" style="4" customWidth="1"/>
    <col min="3" max="4" width="19.7109375" style="4" customWidth="1"/>
    <col min="5" max="5" width="19.7109375" style="5" customWidth="1"/>
  </cols>
  <sheetData>
    <row r="1" spans="1:5" s="1" customFormat="1" x14ac:dyDescent="0.25">
      <c r="A1" s="4"/>
      <c r="B1" s="4"/>
      <c r="C1" s="4"/>
      <c r="D1" s="4"/>
      <c r="E1" s="5"/>
    </row>
    <row r="2" spans="1:5" s="1" customFormat="1" ht="21" customHeight="1" x14ac:dyDescent="0.25">
      <c r="A2" s="6" t="s">
        <v>22</v>
      </c>
      <c r="B2" s="7"/>
      <c r="C2" s="7"/>
      <c r="D2" s="7"/>
      <c r="E2" s="8"/>
    </row>
    <row r="3" spans="1:5" ht="15.75" customHeight="1" x14ac:dyDescent="0.25">
      <c r="A3" s="9"/>
    </row>
    <row r="4" spans="1:5" ht="15.75" customHeight="1" x14ac:dyDescent="0.25">
      <c r="A4" s="339" t="s">
        <v>23</v>
      </c>
      <c r="B4" s="339"/>
      <c r="C4" s="339"/>
      <c r="D4" s="339"/>
    </row>
    <row r="5" spans="1:5" ht="15.75" customHeight="1" x14ac:dyDescent="0.25">
      <c r="A5" s="10" t="s">
        <v>65</v>
      </c>
      <c r="E5" s="5">
        <v>76000000</v>
      </c>
    </row>
    <row r="6" spans="1:5" s="106" customFormat="1" ht="15.75" customHeight="1" x14ac:dyDescent="0.25">
      <c r="A6" s="228" t="s">
        <v>132</v>
      </c>
      <c r="B6" s="141"/>
      <c r="C6" s="141"/>
      <c r="D6" s="141"/>
      <c r="E6" s="142">
        <v>-14452</v>
      </c>
    </row>
    <row r="7" spans="1:5" s="106" customFormat="1" ht="15.75" customHeight="1" x14ac:dyDescent="0.25">
      <c r="A7" s="228" t="s">
        <v>133</v>
      </c>
      <c r="B7" s="141"/>
      <c r="C7" s="141"/>
      <c r="D7" s="141"/>
      <c r="E7" s="142">
        <v>142126.17000000001</v>
      </c>
    </row>
    <row r="8" spans="1:5" s="106" customFormat="1" ht="15.75" customHeight="1" x14ac:dyDescent="0.25">
      <c r="A8" s="228" t="s">
        <v>142</v>
      </c>
      <c r="B8" s="141"/>
      <c r="C8" s="141"/>
      <c r="D8" s="141"/>
      <c r="E8" s="142">
        <v>6001008</v>
      </c>
    </row>
    <row r="9" spans="1:5" s="106" customFormat="1" ht="15.75" customHeight="1" x14ac:dyDescent="0.25">
      <c r="A9" s="228" t="s">
        <v>155</v>
      </c>
      <c r="B9" s="141"/>
      <c r="C9" s="141"/>
      <c r="D9" s="141"/>
      <c r="E9" s="142">
        <v>255600</v>
      </c>
    </row>
    <row r="10" spans="1:5" s="303" customFormat="1" ht="15.75" customHeight="1" x14ac:dyDescent="0.25">
      <c r="A10" s="228" t="s">
        <v>157</v>
      </c>
      <c r="B10" s="141"/>
      <c r="C10" s="141"/>
      <c r="D10" s="141"/>
      <c r="E10" s="142">
        <f>SUM(E12:E13)</f>
        <v>1719699.95</v>
      </c>
    </row>
    <row r="11" spans="1:5" ht="15.75" customHeight="1" x14ac:dyDescent="0.25">
      <c r="A11" s="342" t="s">
        <v>121</v>
      </c>
      <c r="B11" s="342"/>
      <c r="C11" s="342"/>
      <c r="D11" s="342"/>
    </row>
    <row r="12" spans="1:5" ht="15.75" customHeight="1" x14ac:dyDescent="0.25">
      <c r="A12" s="341" t="s">
        <v>122</v>
      </c>
      <c r="B12" s="341"/>
      <c r="C12" s="341"/>
      <c r="D12" s="341"/>
      <c r="E12" s="5">
        <v>1719699.95</v>
      </c>
    </row>
    <row r="13" spans="1:5" ht="15.75" customHeight="1" thickBot="1" x14ac:dyDescent="0.3">
      <c r="A13" s="143" t="s">
        <v>123</v>
      </c>
      <c r="B13" s="144"/>
      <c r="C13" s="144"/>
      <c r="D13" s="145"/>
      <c r="E13" s="5">
        <v>0</v>
      </c>
    </row>
    <row r="14" spans="1:5" ht="15.75" customHeight="1" x14ac:dyDescent="0.25">
      <c r="A14" s="340" t="s">
        <v>24</v>
      </c>
      <c r="B14" s="340"/>
      <c r="C14" s="340"/>
      <c r="D14" s="340"/>
      <c r="E14" s="11">
        <f>SUM(E5:E10)</f>
        <v>84103982.120000005</v>
      </c>
    </row>
    <row r="15" spans="1:5" ht="15.75" customHeight="1" x14ac:dyDescent="0.25">
      <c r="A15" s="12"/>
    </row>
    <row r="16" spans="1:5" ht="15.75" customHeight="1" x14ac:dyDescent="0.25">
      <c r="A16" s="339" t="s">
        <v>25</v>
      </c>
      <c r="B16" s="339"/>
      <c r="C16" s="339"/>
      <c r="D16" s="339"/>
    </row>
    <row r="17" spans="1:5" ht="15.75" customHeight="1" x14ac:dyDescent="0.25">
      <c r="A17" s="10" t="s">
        <v>65</v>
      </c>
      <c r="E17" s="5">
        <v>100000000</v>
      </c>
    </row>
    <row r="18" spans="1:5" ht="15.75" customHeight="1" x14ac:dyDescent="0.25">
      <c r="A18" s="228" t="s">
        <v>132</v>
      </c>
      <c r="B18" s="141"/>
      <c r="C18" s="141"/>
      <c r="E18" s="5">
        <v>-14452</v>
      </c>
    </row>
    <row r="19" spans="1:5" s="106" customFormat="1" ht="15.75" customHeight="1" x14ac:dyDescent="0.25">
      <c r="A19" s="228" t="s">
        <v>133</v>
      </c>
      <c r="B19" s="141"/>
      <c r="C19" s="141"/>
      <c r="D19" s="141"/>
      <c r="E19" s="142">
        <v>142126.17000000001</v>
      </c>
    </row>
    <row r="20" spans="1:5" s="106" customFormat="1" ht="15.75" customHeight="1" x14ac:dyDescent="0.25">
      <c r="A20" s="228" t="s">
        <v>142</v>
      </c>
      <c r="B20" s="141"/>
      <c r="C20" s="141"/>
      <c r="D20" s="141"/>
      <c r="E20" s="142">
        <v>6001008</v>
      </c>
    </row>
    <row r="21" spans="1:5" s="106" customFormat="1" ht="15.75" customHeight="1" x14ac:dyDescent="0.25">
      <c r="A21" s="228" t="s">
        <v>155</v>
      </c>
      <c r="B21" s="141"/>
      <c r="C21" s="141"/>
      <c r="D21" s="141"/>
      <c r="E21" s="142">
        <v>255600</v>
      </c>
    </row>
    <row r="22" spans="1:5" s="303" customFormat="1" ht="15.75" customHeight="1" x14ac:dyDescent="0.25">
      <c r="A22" s="228" t="s">
        <v>157</v>
      </c>
      <c r="B22" s="141"/>
      <c r="C22" s="141"/>
      <c r="D22" s="141"/>
      <c r="E22" s="142">
        <f>SUM(E24:E25)</f>
        <v>1719699.95</v>
      </c>
    </row>
    <row r="23" spans="1:5" ht="15.75" customHeight="1" x14ac:dyDescent="0.25">
      <c r="A23" s="342" t="s">
        <v>121</v>
      </c>
      <c r="B23" s="342"/>
      <c r="C23" s="342"/>
      <c r="D23" s="342"/>
    </row>
    <row r="24" spans="1:5" ht="15.75" customHeight="1" x14ac:dyDescent="0.25">
      <c r="A24" s="341" t="s">
        <v>124</v>
      </c>
      <c r="B24" s="341"/>
      <c r="C24" s="341"/>
      <c r="D24" s="341"/>
      <c r="E24" s="5">
        <v>1719699.95</v>
      </c>
    </row>
    <row r="25" spans="1:5" ht="15.75" customHeight="1" thickBot="1" x14ac:dyDescent="0.3">
      <c r="A25" s="143" t="s">
        <v>123</v>
      </c>
      <c r="B25" s="144"/>
      <c r="C25" s="144"/>
      <c r="D25" s="335" t="s">
        <v>172</v>
      </c>
      <c r="E25" s="5">
        <v>0</v>
      </c>
    </row>
    <row r="26" spans="1:5" ht="15.75" customHeight="1" x14ac:dyDescent="0.25">
      <c r="A26" s="340" t="s">
        <v>26</v>
      </c>
      <c r="B26" s="340"/>
      <c r="C26" s="340"/>
      <c r="D26" s="340"/>
      <c r="E26" s="11">
        <f>SUM(E17:E22)</f>
        <v>108103982.12</v>
      </c>
    </row>
    <row r="27" spans="1:5" ht="15.75" customHeight="1" x14ac:dyDescent="0.25">
      <c r="A27" s="12"/>
      <c r="E27" s="13"/>
    </row>
    <row r="28" spans="1:5" ht="15.75" customHeight="1" x14ac:dyDescent="0.25">
      <c r="A28" s="339" t="s">
        <v>27</v>
      </c>
      <c r="B28" s="339"/>
      <c r="C28" s="339"/>
      <c r="D28" s="339"/>
      <c r="E28" s="13"/>
    </row>
    <row r="29" spans="1:5" ht="15.75" customHeight="1" x14ac:dyDescent="0.25">
      <c r="A29" s="348" t="s">
        <v>66</v>
      </c>
      <c r="B29" s="348"/>
      <c r="C29" s="348"/>
      <c r="D29" s="348"/>
      <c r="E29" s="14">
        <v>7436980.1799999997</v>
      </c>
    </row>
    <row r="30" spans="1:5" ht="15.75" customHeight="1" x14ac:dyDescent="0.25">
      <c r="A30" s="348" t="s">
        <v>74</v>
      </c>
      <c r="B30" s="348"/>
      <c r="C30" s="348"/>
      <c r="D30" s="348"/>
      <c r="E30" s="14">
        <v>18051961.039999999</v>
      </c>
    </row>
    <row r="31" spans="1:5" ht="15.75" customHeight="1" thickBot="1" x14ac:dyDescent="0.3">
      <c r="A31" s="348" t="s">
        <v>67</v>
      </c>
      <c r="B31" s="348"/>
      <c r="C31" s="348"/>
      <c r="D31" s="348"/>
      <c r="E31" s="13">
        <v>-1488941.22</v>
      </c>
    </row>
    <row r="32" spans="1:5" ht="15.75" customHeight="1" x14ac:dyDescent="0.25">
      <c r="A32" s="349" t="s">
        <v>28</v>
      </c>
      <c r="B32" s="349"/>
      <c r="C32" s="349"/>
      <c r="D32" s="349"/>
      <c r="E32" s="11">
        <f>SUM(E29:E31)</f>
        <v>24000000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1:5" ht="15.75" customHeight="1" x14ac:dyDescent="0.25"/>
    <row r="50" spans="1:5" ht="15.75" customHeight="1" thickBot="1" x14ac:dyDescent="0.3">
      <c r="A50" s="6" t="s">
        <v>29</v>
      </c>
      <c r="B50" s="7"/>
      <c r="C50" s="7"/>
      <c r="D50" s="7"/>
      <c r="E50" s="8"/>
    </row>
    <row r="51" spans="1:5" ht="15.75" customHeight="1" thickBot="1" x14ac:dyDescent="0.3">
      <c r="A51" s="350" t="s">
        <v>30</v>
      </c>
      <c r="B51" s="350"/>
      <c r="C51" s="15" t="s">
        <v>68</v>
      </c>
      <c r="D51" s="15" t="s">
        <v>125</v>
      </c>
      <c r="E51" s="146" t="s">
        <v>126</v>
      </c>
    </row>
    <row r="52" spans="1:5" ht="15.75" customHeight="1" x14ac:dyDescent="0.25">
      <c r="A52" s="351" t="s">
        <v>69</v>
      </c>
      <c r="B52" s="351"/>
      <c r="C52" s="16">
        <f>SUM(E5)</f>
        <v>76000000</v>
      </c>
      <c r="D52" s="16">
        <f>SUM(E6+E7+E8+E9+E10)</f>
        <v>8103982.1200000001</v>
      </c>
      <c r="E52" s="147">
        <f>SUM(C52+D52)</f>
        <v>84103982.120000005</v>
      </c>
    </row>
    <row r="53" spans="1:5" ht="15.75" customHeight="1" thickBot="1" x14ac:dyDescent="0.3">
      <c r="A53" s="352" t="s">
        <v>70</v>
      </c>
      <c r="B53" s="352"/>
      <c r="C53" s="17">
        <f>SUM(E17)</f>
        <v>100000000</v>
      </c>
      <c r="D53" s="17">
        <f>SUM(E18+E19+E20+E21+E22)</f>
        <v>8103982.1200000001</v>
      </c>
      <c r="E53" s="147">
        <f>SUM(C53+D53)</f>
        <v>108103982.12</v>
      </c>
    </row>
    <row r="54" spans="1:5" ht="15.75" customHeight="1" thickBot="1" x14ac:dyDescent="0.3">
      <c r="A54" s="347" t="s">
        <v>31</v>
      </c>
      <c r="B54" s="347"/>
      <c r="C54" s="18">
        <f>SUM(C52-C53)</f>
        <v>-24000000</v>
      </c>
      <c r="D54" s="18">
        <f t="shared" ref="D54:E54" si="0">SUM(D52-D53)</f>
        <v>0</v>
      </c>
      <c r="E54" s="148">
        <f t="shared" si="0"/>
        <v>-24000000</v>
      </c>
    </row>
    <row r="55" spans="1:5" ht="5.0999999999999996" customHeight="1" thickBot="1" x14ac:dyDescent="0.3">
      <c r="A55" s="19"/>
      <c r="B55" s="19"/>
      <c r="C55" s="19"/>
      <c r="D55" s="229"/>
      <c r="E55" s="20"/>
    </row>
    <row r="56" spans="1:5" ht="15.75" customHeight="1" thickBot="1" x14ac:dyDescent="0.3">
      <c r="A56" s="344" t="s">
        <v>32</v>
      </c>
      <c r="B56" s="344"/>
      <c r="C56" s="15" t="s">
        <v>68</v>
      </c>
      <c r="D56" s="15" t="s">
        <v>125</v>
      </c>
      <c r="E56" s="146" t="s">
        <v>126</v>
      </c>
    </row>
    <row r="57" spans="1:5" ht="25.5" customHeight="1" x14ac:dyDescent="0.25">
      <c r="A57" s="21" t="s">
        <v>33</v>
      </c>
      <c r="B57" s="22" t="s">
        <v>34</v>
      </c>
      <c r="C57" s="48">
        <f>SUM(E29)</f>
        <v>7436980.1799999997</v>
      </c>
      <c r="D57" s="23">
        <v>0</v>
      </c>
      <c r="E57" s="147">
        <f>SUM(C57+D57)</f>
        <v>7436980.1799999997</v>
      </c>
    </row>
    <row r="58" spans="1:5" ht="25.5" customHeight="1" x14ac:dyDescent="0.25">
      <c r="A58" s="21" t="s">
        <v>57</v>
      </c>
      <c r="B58" s="22" t="s">
        <v>43</v>
      </c>
      <c r="C58" s="23">
        <f>SUM(E30)</f>
        <v>18051961.039999999</v>
      </c>
      <c r="D58" s="23">
        <v>0</v>
      </c>
      <c r="E58" s="147">
        <f>SUM(C58+D58)</f>
        <v>18051961.039999999</v>
      </c>
    </row>
    <row r="59" spans="1:5" ht="25.5" customHeight="1" x14ac:dyDescent="0.25">
      <c r="A59" s="21" t="s">
        <v>35</v>
      </c>
      <c r="B59" s="22" t="s">
        <v>36</v>
      </c>
      <c r="C59" s="50">
        <v>-1488941.22</v>
      </c>
      <c r="D59" s="149">
        <v>0</v>
      </c>
      <c r="E59" s="147">
        <f>SUM(C59+D59)</f>
        <v>-1488941.22</v>
      </c>
    </row>
    <row r="60" spans="1:5" ht="15.75" customHeight="1" thickBot="1" x14ac:dyDescent="0.3">
      <c r="A60" s="24" t="s">
        <v>37</v>
      </c>
      <c r="B60" s="25" t="s">
        <v>38</v>
      </c>
      <c r="C60" s="26">
        <v>0</v>
      </c>
      <c r="D60" s="26">
        <v>0</v>
      </c>
      <c r="E60" s="147">
        <f>SUM(C60+D60)</f>
        <v>0</v>
      </c>
    </row>
    <row r="61" spans="1:5" ht="15.75" customHeight="1" thickBot="1" x14ac:dyDescent="0.3">
      <c r="A61" s="344" t="s">
        <v>39</v>
      </c>
      <c r="B61" s="344"/>
      <c r="C61" s="18">
        <f>SUM(C57:C60)</f>
        <v>24000000</v>
      </c>
      <c r="D61" s="18">
        <f t="shared" ref="D61:E61" si="1">SUM(D57:D60)</f>
        <v>0</v>
      </c>
      <c r="E61" s="148">
        <f t="shared" si="1"/>
        <v>24000000</v>
      </c>
    </row>
    <row r="62" spans="1:5" ht="5.0999999999999996" customHeight="1" thickBot="1" x14ac:dyDescent="0.3">
      <c r="A62" s="27"/>
      <c r="B62" s="27"/>
      <c r="C62" s="28"/>
      <c r="D62" s="28"/>
      <c r="E62" s="29"/>
    </row>
    <row r="63" spans="1:5" ht="15.75" customHeight="1" thickBot="1" x14ac:dyDescent="0.3">
      <c r="A63" s="344" t="s">
        <v>40</v>
      </c>
      <c r="B63" s="344"/>
      <c r="C63" s="15" t="s">
        <v>68</v>
      </c>
      <c r="D63" s="15" t="s">
        <v>125</v>
      </c>
      <c r="E63" s="146" t="s">
        <v>126</v>
      </c>
    </row>
    <row r="64" spans="1:5" ht="15.75" customHeight="1" x14ac:dyDescent="0.25">
      <c r="A64" s="345" t="s">
        <v>41</v>
      </c>
      <c r="B64" s="345"/>
      <c r="C64" s="30">
        <f>SUM(C52+C57+C58)</f>
        <v>101488941.22</v>
      </c>
      <c r="D64" s="30">
        <f>SUM(D52+D57+D58)</f>
        <v>8103982.1200000001</v>
      </c>
      <c r="E64" s="150">
        <f>SUM(E52+E57+E58)</f>
        <v>109592923.34</v>
      </c>
    </row>
    <row r="65" spans="1:5" ht="15.75" customHeight="1" thickBot="1" x14ac:dyDescent="0.3">
      <c r="A65" s="346" t="s">
        <v>42</v>
      </c>
      <c r="B65" s="346"/>
      <c r="C65" s="31">
        <f>SUM(C53-C59)</f>
        <v>101488941.22</v>
      </c>
      <c r="D65" s="31">
        <f>SUM(D53-D59)</f>
        <v>8103982.1200000001</v>
      </c>
      <c r="E65" s="151">
        <f>SUM(E53-E59)</f>
        <v>109592923.34</v>
      </c>
    </row>
    <row r="66" spans="1:5" ht="15.75" customHeight="1" thickBot="1" x14ac:dyDescent="0.3">
      <c r="A66" s="27" t="s">
        <v>20</v>
      </c>
      <c r="B66" s="27"/>
      <c r="C66" s="32">
        <f>SUM(C64-C65)</f>
        <v>0</v>
      </c>
      <c r="D66" s="32">
        <f t="shared" ref="D66:E66" si="2">SUM(D64-D65)</f>
        <v>0</v>
      </c>
      <c r="E66" s="152">
        <f t="shared" si="2"/>
        <v>0</v>
      </c>
    </row>
    <row r="67" spans="1:5" ht="15.75" customHeight="1" x14ac:dyDescent="0.25"/>
    <row r="68" spans="1:5" ht="15.75" customHeight="1" x14ac:dyDescent="0.25">
      <c r="A68" s="343"/>
      <c r="B68" s="343"/>
      <c r="C68" s="343"/>
      <c r="D68" s="343"/>
      <c r="E68" s="33"/>
    </row>
    <row r="69" spans="1:5" ht="15.75" customHeight="1" x14ac:dyDescent="0.25"/>
    <row r="70" spans="1:5" ht="15.75" customHeight="1" x14ac:dyDescent="0.25"/>
    <row r="71" spans="1:5" ht="15.75" customHeight="1" x14ac:dyDescent="0.25"/>
    <row r="72" spans="1:5" ht="15.75" customHeight="1" x14ac:dyDescent="0.25"/>
    <row r="74" spans="1:5" s="3" customFormat="1" x14ac:dyDescent="0.25">
      <c r="A74" s="4"/>
      <c r="B74" s="4"/>
      <c r="C74" s="4"/>
      <c r="D74" s="4"/>
      <c r="E74" s="5"/>
    </row>
  </sheetData>
  <mergeCells count="23">
    <mergeCell ref="A54:B54"/>
    <mergeCell ref="A29:D29"/>
    <mergeCell ref="A31:D31"/>
    <mergeCell ref="A32:D32"/>
    <mergeCell ref="A51:B51"/>
    <mergeCell ref="A52:B52"/>
    <mergeCell ref="A53:B53"/>
    <mergeCell ref="A30:D30"/>
    <mergeCell ref="A68:D68"/>
    <mergeCell ref="A56:B56"/>
    <mergeCell ref="A61:B61"/>
    <mergeCell ref="A63:B63"/>
    <mergeCell ref="A64:B64"/>
    <mergeCell ref="A65:B65"/>
    <mergeCell ref="A4:D4"/>
    <mergeCell ref="A14:D14"/>
    <mergeCell ref="A16:D16"/>
    <mergeCell ref="A26:D26"/>
    <mergeCell ref="A28:D28"/>
    <mergeCell ref="A12:D12"/>
    <mergeCell ref="A23:D23"/>
    <mergeCell ref="A24:D24"/>
    <mergeCell ref="A11:D11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CZ00303453&amp;C&amp;"-,Tučné"&amp;14&amp;A
&amp;RRok 2023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A42" sqref="A42:XFD100"/>
    </sheetView>
  </sheetViews>
  <sheetFormatPr defaultRowHeight="15" x14ac:dyDescent="0.25"/>
  <cols>
    <col min="1" max="2" width="3.7109375" style="4" customWidth="1"/>
    <col min="3" max="3" width="2.28515625" style="4" customWidth="1"/>
    <col min="4" max="4" width="2.7109375" style="4" customWidth="1"/>
    <col min="5" max="5" width="2.28515625" style="5" customWidth="1"/>
    <col min="6" max="6" width="7.7109375" customWidth="1"/>
    <col min="7" max="7" width="5.7109375" customWidth="1"/>
    <col min="8" max="8" width="3.7109375" customWidth="1"/>
    <col min="9" max="9" width="9.7109375" customWidth="1"/>
    <col min="10" max="11" width="5.7109375" customWidth="1"/>
    <col min="12" max="13" width="11.7109375" customWidth="1"/>
    <col min="14" max="14" width="65.7109375" customWidth="1"/>
  </cols>
  <sheetData>
    <row r="1" spans="1:14" s="106" customFormat="1" ht="15.75" customHeight="1" x14ac:dyDescent="0.25">
      <c r="A1" s="100" t="s">
        <v>95</v>
      </c>
      <c r="B1" s="101"/>
      <c r="C1" s="101"/>
      <c r="D1" s="101"/>
      <c r="E1" s="102"/>
      <c r="F1" s="102"/>
      <c r="G1" s="103"/>
      <c r="H1" s="103"/>
      <c r="I1" s="103"/>
      <c r="J1" s="103"/>
      <c r="K1" s="103"/>
      <c r="L1" s="104"/>
      <c r="M1" s="104"/>
      <c r="N1" s="105"/>
    </row>
    <row r="2" spans="1:14" s="106" customFormat="1" ht="15.75" customHeight="1" x14ac:dyDescent="0.25">
      <c r="A2" s="100"/>
      <c r="B2" s="101"/>
      <c r="C2" s="101"/>
      <c r="D2" s="101"/>
      <c r="E2" s="102"/>
      <c r="F2" s="102"/>
      <c r="G2" s="103"/>
      <c r="H2" s="103"/>
      <c r="I2" s="103"/>
      <c r="J2" s="103"/>
      <c r="K2" s="103"/>
      <c r="L2" s="104"/>
      <c r="M2" s="104"/>
      <c r="N2" s="105"/>
    </row>
    <row r="3" spans="1:14" s="106" customFormat="1" ht="15.75" customHeight="1" thickBot="1" x14ac:dyDescent="0.3">
      <c r="A3" s="107" t="s">
        <v>138</v>
      </c>
      <c r="B3" s="108"/>
      <c r="C3" s="108"/>
      <c r="D3" s="108"/>
      <c r="E3" s="108"/>
      <c r="F3" s="108"/>
      <c r="G3" s="109"/>
      <c r="H3" s="109"/>
      <c r="I3" s="109"/>
      <c r="J3" s="109"/>
      <c r="K3" s="109"/>
      <c r="L3" s="110"/>
      <c r="M3" s="110"/>
      <c r="N3" s="111"/>
    </row>
    <row r="4" spans="1:14" s="112" customFormat="1" ht="15.75" customHeight="1" thickBot="1" x14ac:dyDescent="0.3">
      <c r="A4" s="260" t="s">
        <v>96</v>
      </c>
      <c r="B4" s="261" t="s">
        <v>97</v>
      </c>
      <c r="C4" s="261" t="s">
        <v>98</v>
      </c>
      <c r="D4" s="261" t="s">
        <v>99</v>
      </c>
      <c r="E4" s="261" t="s">
        <v>100</v>
      </c>
      <c r="F4" s="262" t="s">
        <v>101</v>
      </c>
      <c r="G4" s="263" t="s">
        <v>102</v>
      </c>
      <c r="H4" s="263" t="s">
        <v>103</v>
      </c>
      <c r="I4" s="263" t="s">
        <v>104</v>
      </c>
      <c r="J4" s="263" t="s">
        <v>105</v>
      </c>
      <c r="K4" s="263" t="s">
        <v>106</v>
      </c>
      <c r="L4" s="264" t="s">
        <v>107</v>
      </c>
      <c r="M4" s="264" t="s">
        <v>108</v>
      </c>
      <c r="N4" s="265" t="s">
        <v>109</v>
      </c>
    </row>
    <row r="5" spans="1:14" s="112" customFormat="1" ht="14.1" customHeight="1" x14ac:dyDescent="0.25">
      <c r="A5" s="113" t="s">
        <v>110</v>
      </c>
      <c r="B5" s="114" t="s">
        <v>110</v>
      </c>
      <c r="C5" s="115"/>
      <c r="D5" s="115">
        <v>231</v>
      </c>
      <c r="E5" s="116"/>
      <c r="F5" s="117" t="s">
        <v>111</v>
      </c>
      <c r="G5" s="118" t="s">
        <v>112</v>
      </c>
      <c r="H5" s="119">
        <v>0</v>
      </c>
      <c r="I5" s="119" t="s">
        <v>113</v>
      </c>
      <c r="J5" s="119">
        <v>0</v>
      </c>
      <c r="K5" s="119">
        <v>0</v>
      </c>
      <c r="L5" s="296">
        <v>26361.599999999999</v>
      </c>
      <c r="M5" s="296">
        <v>0</v>
      </c>
      <c r="N5" s="120" t="s">
        <v>158</v>
      </c>
    </row>
    <row r="6" spans="1:14" s="112" customFormat="1" ht="14.1" customHeight="1" thickBot="1" x14ac:dyDescent="0.3">
      <c r="A6" s="121" t="s">
        <v>110</v>
      </c>
      <c r="B6" s="122" t="s">
        <v>110</v>
      </c>
      <c r="C6" s="115"/>
      <c r="D6" s="115">
        <v>231</v>
      </c>
      <c r="E6" s="116"/>
      <c r="F6" s="118" t="s">
        <v>114</v>
      </c>
      <c r="G6" s="118" t="s">
        <v>21</v>
      </c>
      <c r="H6" s="119">
        <v>0</v>
      </c>
      <c r="I6" s="119" t="s">
        <v>113</v>
      </c>
      <c r="J6" s="119">
        <v>0</v>
      </c>
      <c r="K6" s="119">
        <v>0</v>
      </c>
      <c r="L6" s="296">
        <v>0</v>
      </c>
      <c r="M6" s="296">
        <v>26361.599999999999</v>
      </c>
      <c r="N6" s="123" t="s">
        <v>115</v>
      </c>
    </row>
    <row r="7" spans="1:14" s="112" customFormat="1" ht="14.1" customHeight="1" x14ac:dyDescent="0.25">
      <c r="A7" s="124" t="s">
        <v>110</v>
      </c>
      <c r="B7" s="125" t="s">
        <v>110</v>
      </c>
      <c r="C7" s="126"/>
      <c r="D7" s="126">
        <v>231</v>
      </c>
      <c r="E7" s="127"/>
      <c r="F7" s="117" t="s">
        <v>111</v>
      </c>
      <c r="G7" s="117" t="s">
        <v>112</v>
      </c>
      <c r="H7" s="128">
        <v>0</v>
      </c>
      <c r="I7" s="128" t="s">
        <v>116</v>
      </c>
      <c r="J7" s="128">
        <v>0</v>
      </c>
      <c r="K7" s="128">
        <v>0</v>
      </c>
      <c r="L7" s="304">
        <v>5638.4</v>
      </c>
      <c r="M7" s="304">
        <v>0</v>
      </c>
      <c r="N7" s="129" t="s">
        <v>159</v>
      </c>
    </row>
    <row r="8" spans="1:14" s="112" customFormat="1" ht="14.1" customHeight="1" thickBot="1" x14ac:dyDescent="0.3">
      <c r="A8" s="130" t="s">
        <v>110</v>
      </c>
      <c r="B8" s="131" t="s">
        <v>110</v>
      </c>
      <c r="C8" s="132"/>
      <c r="D8" s="132" t="s">
        <v>117</v>
      </c>
      <c r="E8" s="133"/>
      <c r="F8" s="134" t="s">
        <v>114</v>
      </c>
      <c r="G8" s="134" t="s">
        <v>21</v>
      </c>
      <c r="H8" s="135" t="s">
        <v>118</v>
      </c>
      <c r="I8" s="135" t="s">
        <v>116</v>
      </c>
      <c r="J8" s="135" t="s">
        <v>118</v>
      </c>
      <c r="K8" s="135" t="s">
        <v>118</v>
      </c>
      <c r="L8" s="305">
        <v>0</v>
      </c>
      <c r="M8" s="305">
        <v>5638.4</v>
      </c>
      <c r="N8" s="123" t="s">
        <v>119</v>
      </c>
    </row>
    <row r="9" spans="1:14" s="136" customFormat="1" ht="14.1" customHeight="1" thickBot="1" x14ac:dyDescent="0.25">
      <c r="A9" s="356" t="s">
        <v>120</v>
      </c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266">
        <f>SUM(L5:L8)</f>
        <v>32000</v>
      </c>
      <c r="M9" s="266">
        <f>SUM(M5:M8)</f>
        <v>32000</v>
      </c>
      <c r="N9" s="267"/>
    </row>
    <row r="10" spans="1:14" ht="6" customHeight="1" x14ac:dyDescent="0.25">
      <c r="A10" s="137"/>
      <c r="B10" s="102"/>
      <c r="C10" s="102"/>
      <c r="D10" s="102"/>
      <c r="E10" s="102"/>
      <c r="F10" s="102"/>
      <c r="G10" s="103"/>
      <c r="H10" s="103"/>
      <c r="I10" s="103"/>
      <c r="J10" s="103"/>
      <c r="K10" s="103"/>
      <c r="L10" s="104"/>
      <c r="M10" s="104"/>
      <c r="N10" s="105"/>
    </row>
    <row r="11" spans="1:14" s="4" customFormat="1" ht="16.350000000000001" customHeight="1" thickBot="1" x14ac:dyDescent="0.3">
      <c r="A11" s="230" t="s">
        <v>156</v>
      </c>
      <c r="B11" s="231"/>
      <c r="C11" s="231"/>
      <c r="D11" s="231"/>
      <c r="E11" s="231"/>
      <c r="F11" s="231"/>
      <c r="G11" s="232"/>
      <c r="H11" s="232"/>
      <c r="I11" s="232"/>
      <c r="J11" s="232"/>
      <c r="K11" s="232"/>
      <c r="L11" s="233"/>
      <c r="M11" s="233"/>
      <c r="N11" s="234"/>
    </row>
    <row r="12" spans="1:14" s="112" customFormat="1" ht="15.75" customHeight="1" thickBot="1" x14ac:dyDescent="0.3">
      <c r="A12" s="260" t="s">
        <v>96</v>
      </c>
      <c r="B12" s="261" t="s">
        <v>97</v>
      </c>
      <c r="C12" s="261" t="s">
        <v>98</v>
      </c>
      <c r="D12" s="261" t="s">
        <v>99</v>
      </c>
      <c r="E12" s="261" t="s">
        <v>100</v>
      </c>
      <c r="F12" s="262" t="s">
        <v>101</v>
      </c>
      <c r="G12" s="263" t="s">
        <v>102</v>
      </c>
      <c r="H12" s="263" t="s">
        <v>103</v>
      </c>
      <c r="I12" s="263" t="s">
        <v>104</v>
      </c>
      <c r="J12" s="263" t="s">
        <v>105</v>
      </c>
      <c r="K12" s="263" t="s">
        <v>106</v>
      </c>
      <c r="L12" s="264" t="s">
        <v>107</v>
      </c>
      <c r="M12" s="264" t="s">
        <v>108</v>
      </c>
      <c r="N12" s="265" t="s">
        <v>109</v>
      </c>
    </row>
    <row r="13" spans="1:14" s="112" customFormat="1" ht="14.1" customHeight="1" x14ac:dyDescent="0.25">
      <c r="A13" s="113" t="s">
        <v>110</v>
      </c>
      <c r="B13" s="114" t="s">
        <v>110</v>
      </c>
      <c r="C13" s="115"/>
      <c r="D13" s="115">
        <v>231</v>
      </c>
      <c r="E13" s="116"/>
      <c r="F13" s="306" t="s">
        <v>111</v>
      </c>
      <c r="G13" s="118" t="s">
        <v>112</v>
      </c>
      <c r="H13" s="119">
        <v>0</v>
      </c>
      <c r="I13" s="119" t="s">
        <v>134</v>
      </c>
      <c r="J13" s="119">
        <v>0</v>
      </c>
      <c r="K13" s="119">
        <v>0</v>
      </c>
      <c r="L13" s="296">
        <v>-25600</v>
      </c>
      <c r="M13" s="296">
        <v>0</v>
      </c>
      <c r="N13" s="120" t="s">
        <v>161</v>
      </c>
    </row>
    <row r="14" spans="1:14" s="112" customFormat="1" ht="14.1" customHeight="1" x14ac:dyDescent="0.25">
      <c r="A14" s="113" t="s">
        <v>110</v>
      </c>
      <c r="B14" s="114" t="s">
        <v>110</v>
      </c>
      <c r="C14" s="115"/>
      <c r="D14" s="115">
        <v>231</v>
      </c>
      <c r="E14" s="116"/>
      <c r="F14" s="134" t="s">
        <v>111</v>
      </c>
      <c r="G14" s="118" t="s">
        <v>112</v>
      </c>
      <c r="H14" s="119">
        <v>0</v>
      </c>
      <c r="I14" s="119" t="s">
        <v>134</v>
      </c>
      <c r="J14" s="119">
        <v>0</v>
      </c>
      <c r="K14" s="119">
        <v>0</v>
      </c>
      <c r="L14" s="296">
        <v>25599</v>
      </c>
      <c r="M14" s="296">
        <v>0</v>
      </c>
      <c r="N14" s="120" t="s">
        <v>162</v>
      </c>
    </row>
    <row r="15" spans="1:14" s="112" customFormat="1" ht="14.1" customHeight="1" x14ac:dyDescent="0.25">
      <c r="A15" s="113" t="s">
        <v>110</v>
      </c>
      <c r="B15" s="114" t="s">
        <v>110</v>
      </c>
      <c r="C15" s="115"/>
      <c r="D15" s="115">
        <v>231</v>
      </c>
      <c r="E15" s="116"/>
      <c r="F15" s="118" t="s">
        <v>111</v>
      </c>
      <c r="G15" s="118" t="s">
        <v>112</v>
      </c>
      <c r="H15" s="119">
        <v>0</v>
      </c>
      <c r="I15" s="119" t="s">
        <v>134</v>
      </c>
      <c r="J15" s="119">
        <v>0</v>
      </c>
      <c r="K15" s="119">
        <v>0</v>
      </c>
      <c r="L15" s="296">
        <v>32000</v>
      </c>
      <c r="M15" s="296">
        <v>0</v>
      </c>
      <c r="N15" s="120" t="s">
        <v>160</v>
      </c>
    </row>
    <row r="16" spans="1:14" s="112" customFormat="1" ht="14.1" customHeight="1" thickBot="1" x14ac:dyDescent="0.3">
      <c r="A16" s="121" t="s">
        <v>110</v>
      </c>
      <c r="B16" s="122" t="s">
        <v>110</v>
      </c>
      <c r="C16" s="115"/>
      <c r="D16" s="115">
        <v>231</v>
      </c>
      <c r="E16" s="116"/>
      <c r="F16" s="118" t="s">
        <v>114</v>
      </c>
      <c r="G16" s="118" t="s">
        <v>21</v>
      </c>
      <c r="H16" s="119">
        <v>0</v>
      </c>
      <c r="I16" s="119" t="s">
        <v>134</v>
      </c>
      <c r="J16" s="119">
        <v>0</v>
      </c>
      <c r="K16" s="119">
        <v>0</v>
      </c>
      <c r="L16" s="296">
        <v>0</v>
      </c>
      <c r="M16" s="296">
        <v>31999</v>
      </c>
      <c r="N16" s="123" t="s">
        <v>135</v>
      </c>
    </row>
    <row r="17" spans="1:14" s="136" customFormat="1" ht="14.1" customHeight="1" thickBot="1" x14ac:dyDescent="0.25">
      <c r="A17" s="356" t="s">
        <v>120</v>
      </c>
      <c r="B17" s="356"/>
      <c r="C17" s="356"/>
      <c r="D17" s="356"/>
      <c r="E17" s="356"/>
      <c r="F17" s="356"/>
      <c r="G17" s="356"/>
      <c r="H17" s="356"/>
      <c r="I17" s="356"/>
      <c r="J17" s="356"/>
      <c r="K17" s="356"/>
      <c r="L17" s="266">
        <f>SUM(L13:L16)</f>
        <v>31999</v>
      </c>
      <c r="M17" s="266">
        <f>SUM(M13:M16)</f>
        <v>31999</v>
      </c>
      <c r="N17" s="267"/>
    </row>
    <row r="18" spans="1:14" ht="6" customHeight="1" x14ac:dyDescent="0.25">
      <c r="A18" s="137"/>
      <c r="B18" s="102"/>
      <c r="C18" s="102"/>
      <c r="D18" s="102"/>
      <c r="E18" s="102"/>
      <c r="F18" s="102"/>
      <c r="G18" s="103"/>
      <c r="H18" s="103"/>
      <c r="I18" s="103"/>
      <c r="J18" s="103"/>
      <c r="K18" s="103"/>
      <c r="L18" s="104"/>
      <c r="M18" s="104"/>
      <c r="N18" s="105"/>
    </row>
    <row r="19" spans="1:14" s="240" customFormat="1" ht="15.75" customHeight="1" thickBot="1" x14ac:dyDescent="0.3">
      <c r="A19" s="235" t="s">
        <v>163</v>
      </c>
      <c r="B19" s="236"/>
      <c r="C19" s="236"/>
      <c r="D19" s="236"/>
      <c r="E19" s="236"/>
      <c r="F19" s="236"/>
      <c r="G19" s="237"/>
      <c r="H19" s="237"/>
      <c r="I19" s="237"/>
      <c r="J19" s="237"/>
      <c r="K19" s="237"/>
      <c r="L19" s="238"/>
      <c r="M19" s="238"/>
      <c r="N19" s="239"/>
    </row>
    <row r="20" spans="1:14" s="1" customFormat="1" ht="15.75" customHeight="1" thickBot="1" x14ac:dyDescent="0.3">
      <c r="A20" s="241" t="s">
        <v>96</v>
      </c>
      <c r="B20" s="242" t="s">
        <v>97</v>
      </c>
      <c r="C20" s="242" t="s">
        <v>98</v>
      </c>
      <c r="D20" s="242" t="s">
        <v>99</v>
      </c>
      <c r="E20" s="242" t="s">
        <v>100</v>
      </c>
      <c r="F20" s="243" t="s">
        <v>101</v>
      </c>
      <c r="G20" s="244" t="s">
        <v>102</v>
      </c>
      <c r="H20" s="244" t="s">
        <v>103</v>
      </c>
      <c r="I20" s="244" t="s">
        <v>104</v>
      </c>
      <c r="J20" s="244" t="s">
        <v>105</v>
      </c>
      <c r="K20" s="244" t="s">
        <v>106</v>
      </c>
      <c r="L20" s="245" t="s">
        <v>107</v>
      </c>
      <c r="M20" s="245" t="s">
        <v>108</v>
      </c>
      <c r="N20" s="246" t="s">
        <v>109</v>
      </c>
    </row>
    <row r="21" spans="1:14" s="1" customFormat="1" ht="14.1" customHeight="1" x14ac:dyDescent="0.25">
      <c r="A21" s="307" t="s">
        <v>110</v>
      </c>
      <c r="B21" s="308" t="s">
        <v>110</v>
      </c>
      <c r="C21" s="254"/>
      <c r="D21" s="254">
        <v>231</v>
      </c>
      <c r="E21" s="255"/>
      <c r="F21" s="309" t="s">
        <v>111</v>
      </c>
      <c r="G21" s="310" t="s">
        <v>136</v>
      </c>
      <c r="H21" s="256">
        <v>0</v>
      </c>
      <c r="I21" s="256" t="s">
        <v>137</v>
      </c>
      <c r="J21" s="256">
        <v>0</v>
      </c>
      <c r="K21" s="256">
        <v>0</v>
      </c>
      <c r="L21" s="250">
        <v>-12874.05</v>
      </c>
      <c r="M21" s="250">
        <v>0</v>
      </c>
      <c r="N21" s="311" t="s">
        <v>164</v>
      </c>
    </row>
    <row r="22" spans="1:14" s="1" customFormat="1" ht="14.1" customHeight="1" thickBot="1" x14ac:dyDescent="0.3">
      <c r="A22" s="312" t="s">
        <v>110</v>
      </c>
      <c r="B22" s="313" t="s">
        <v>110</v>
      </c>
      <c r="C22" s="314"/>
      <c r="D22" s="314">
        <v>231</v>
      </c>
      <c r="E22" s="315"/>
      <c r="F22" s="316" t="s">
        <v>114</v>
      </c>
      <c r="G22" s="316" t="s">
        <v>21</v>
      </c>
      <c r="H22" s="317">
        <v>0</v>
      </c>
      <c r="I22" s="317" t="s">
        <v>137</v>
      </c>
      <c r="J22" s="317">
        <v>0</v>
      </c>
      <c r="K22" s="317">
        <v>0</v>
      </c>
      <c r="L22" s="318">
        <v>0</v>
      </c>
      <c r="M22" s="319">
        <v>-12874.05</v>
      </c>
      <c r="N22" s="320" t="s">
        <v>164</v>
      </c>
    </row>
    <row r="23" spans="1:14" s="259" customFormat="1" ht="14.1" customHeight="1" thickBot="1" x14ac:dyDescent="0.25">
      <c r="A23" s="353" t="s">
        <v>120</v>
      </c>
      <c r="B23" s="354"/>
      <c r="C23" s="354"/>
      <c r="D23" s="354"/>
      <c r="E23" s="354"/>
      <c r="F23" s="354"/>
      <c r="G23" s="354"/>
      <c r="H23" s="354"/>
      <c r="I23" s="354"/>
      <c r="J23" s="354"/>
      <c r="K23" s="355"/>
      <c r="L23" s="257">
        <f>SUM(L21:L22)</f>
        <v>-12874.05</v>
      </c>
      <c r="M23" s="257">
        <f>SUM(M21:M22)</f>
        <v>-12874.05</v>
      </c>
      <c r="N23" s="258"/>
    </row>
    <row r="24" spans="1:14" ht="6" customHeight="1" x14ac:dyDescent="0.25">
      <c r="A24" s="137"/>
      <c r="B24" s="102"/>
      <c r="C24" s="102"/>
      <c r="D24" s="102"/>
      <c r="E24" s="102"/>
      <c r="F24" s="102"/>
      <c r="G24" s="103"/>
      <c r="H24" s="103"/>
      <c r="I24" s="103"/>
      <c r="J24" s="103"/>
      <c r="K24" s="103"/>
      <c r="L24" s="104"/>
      <c r="M24" s="104"/>
      <c r="N24" s="105"/>
    </row>
    <row r="25" spans="1:14" s="240" customFormat="1" ht="15.75" customHeight="1" thickBot="1" x14ac:dyDescent="0.3">
      <c r="A25" s="235" t="s">
        <v>165</v>
      </c>
      <c r="B25" s="236"/>
      <c r="C25" s="236"/>
      <c r="D25" s="236"/>
      <c r="E25" s="236"/>
      <c r="F25" s="236"/>
      <c r="G25" s="237"/>
      <c r="H25" s="237"/>
      <c r="I25" s="237"/>
      <c r="J25" s="237"/>
      <c r="K25" s="237"/>
      <c r="L25" s="238"/>
      <c r="M25" s="238"/>
      <c r="N25" s="239"/>
    </row>
    <row r="26" spans="1:14" s="4" customFormat="1" ht="16.350000000000001" customHeight="1" thickBot="1" x14ac:dyDescent="0.3">
      <c r="A26" s="241" t="s">
        <v>96</v>
      </c>
      <c r="B26" s="242" t="s">
        <v>97</v>
      </c>
      <c r="C26" s="242" t="s">
        <v>98</v>
      </c>
      <c r="D26" s="242" t="s">
        <v>99</v>
      </c>
      <c r="E26" s="242" t="s">
        <v>100</v>
      </c>
      <c r="F26" s="243" t="s">
        <v>101</v>
      </c>
      <c r="G26" s="268" t="s">
        <v>102</v>
      </c>
      <c r="H26" s="268" t="s">
        <v>103</v>
      </c>
      <c r="I26" s="268" t="s">
        <v>104</v>
      </c>
      <c r="J26" s="268" t="s">
        <v>105</v>
      </c>
      <c r="K26" s="268" t="s">
        <v>106</v>
      </c>
      <c r="L26" s="269" t="s">
        <v>107</v>
      </c>
      <c r="M26" s="269" t="s">
        <v>108</v>
      </c>
      <c r="N26" s="270" t="s">
        <v>109</v>
      </c>
    </row>
    <row r="27" spans="1:14" s="4" customFormat="1" ht="14.1" customHeight="1" x14ac:dyDescent="0.2">
      <c r="A27" s="247" t="s">
        <v>110</v>
      </c>
      <c r="B27" s="248" t="s">
        <v>110</v>
      </c>
      <c r="C27" s="249"/>
      <c r="D27" s="249">
        <v>231</v>
      </c>
      <c r="E27" s="249"/>
      <c r="F27" s="271" t="s">
        <v>111</v>
      </c>
      <c r="G27" s="272" t="s">
        <v>112</v>
      </c>
      <c r="H27" s="272" t="s">
        <v>118</v>
      </c>
      <c r="I27" s="272" t="s">
        <v>168</v>
      </c>
      <c r="J27" s="272" t="s">
        <v>118</v>
      </c>
      <c r="K27" s="272" t="s">
        <v>143</v>
      </c>
      <c r="L27" s="253">
        <v>1280381.02</v>
      </c>
      <c r="M27" s="253">
        <v>0</v>
      </c>
      <c r="N27" s="321" t="s">
        <v>166</v>
      </c>
    </row>
    <row r="28" spans="1:14" s="4" customFormat="1" ht="14.1" customHeight="1" x14ac:dyDescent="0.2">
      <c r="A28" s="247" t="s">
        <v>110</v>
      </c>
      <c r="B28" s="248" t="s">
        <v>110</v>
      </c>
      <c r="C28" s="249"/>
      <c r="D28" s="249">
        <v>231</v>
      </c>
      <c r="E28" s="249"/>
      <c r="F28" s="274" t="s">
        <v>114</v>
      </c>
      <c r="G28" s="272" t="s">
        <v>21</v>
      </c>
      <c r="H28" s="272" t="s">
        <v>118</v>
      </c>
      <c r="I28" s="272" t="s">
        <v>168</v>
      </c>
      <c r="J28" s="272" t="s">
        <v>118</v>
      </c>
      <c r="K28" s="272" t="s">
        <v>143</v>
      </c>
      <c r="L28" s="253">
        <v>0</v>
      </c>
      <c r="M28" s="253">
        <v>1280381.02</v>
      </c>
      <c r="N28" s="322" t="s">
        <v>166</v>
      </c>
    </row>
    <row r="29" spans="1:14" s="4" customFormat="1" ht="14.1" customHeight="1" x14ac:dyDescent="0.2">
      <c r="A29" s="247" t="s">
        <v>110</v>
      </c>
      <c r="B29" s="248" t="s">
        <v>110</v>
      </c>
      <c r="C29" s="249"/>
      <c r="D29" s="249">
        <v>231</v>
      </c>
      <c r="E29" s="249"/>
      <c r="F29" s="271" t="s">
        <v>111</v>
      </c>
      <c r="G29" s="272" t="s">
        <v>112</v>
      </c>
      <c r="H29" s="272" t="s">
        <v>118</v>
      </c>
      <c r="I29" s="272" t="s">
        <v>169</v>
      </c>
      <c r="J29" s="272" t="s">
        <v>118</v>
      </c>
      <c r="K29" s="272" t="s">
        <v>143</v>
      </c>
      <c r="L29" s="253">
        <v>388193.98</v>
      </c>
      <c r="M29" s="253">
        <v>0</v>
      </c>
      <c r="N29" s="322" t="s">
        <v>167</v>
      </c>
    </row>
    <row r="30" spans="1:14" s="4" customFormat="1" ht="14.1" customHeight="1" thickBot="1" x14ac:dyDescent="0.25">
      <c r="A30" s="251" t="s">
        <v>110</v>
      </c>
      <c r="B30" s="252" t="s">
        <v>110</v>
      </c>
      <c r="C30" s="273"/>
      <c r="D30" s="273">
        <v>231</v>
      </c>
      <c r="E30" s="249"/>
      <c r="F30" s="274" t="s">
        <v>114</v>
      </c>
      <c r="G30" s="272" t="s">
        <v>21</v>
      </c>
      <c r="H30" s="275" t="s">
        <v>118</v>
      </c>
      <c r="I30" s="272" t="s">
        <v>169</v>
      </c>
      <c r="J30" s="275" t="s">
        <v>118</v>
      </c>
      <c r="K30" s="275" t="s">
        <v>118</v>
      </c>
      <c r="L30" s="276">
        <v>0</v>
      </c>
      <c r="M30" s="253">
        <v>388193.98</v>
      </c>
      <c r="N30" s="321" t="s">
        <v>167</v>
      </c>
    </row>
    <row r="31" spans="1:14" s="4" customFormat="1" ht="16.350000000000001" customHeight="1" thickBot="1" x14ac:dyDescent="0.3">
      <c r="A31" s="353" t="s">
        <v>120</v>
      </c>
      <c r="B31" s="354"/>
      <c r="C31" s="354"/>
      <c r="D31" s="354"/>
      <c r="E31" s="354"/>
      <c r="F31" s="354"/>
      <c r="G31" s="354"/>
      <c r="H31" s="354"/>
      <c r="I31" s="354"/>
      <c r="J31" s="354"/>
      <c r="K31" s="355"/>
      <c r="L31" s="277">
        <f>SUM(L27:L30)</f>
        <v>1668575</v>
      </c>
      <c r="M31" s="277">
        <f>SUM(M27:M30)</f>
        <v>1668575</v>
      </c>
      <c r="N31" s="278"/>
    </row>
    <row r="32" spans="1:14" ht="15.75" customHeight="1" x14ac:dyDescent="0.25">
      <c r="A32" s="137"/>
      <c r="B32" s="102"/>
      <c r="C32" s="102"/>
      <c r="D32" s="102"/>
      <c r="E32" s="102"/>
      <c r="F32" s="102"/>
      <c r="G32" s="103"/>
      <c r="H32" s="103"/>
      <c r="I32" s="103"/>
      <c r="J32" s="103"/>
      <c r="K32" s="103"/>
      <c r="L32" s="104"/>
      <c r="M32" s="104"/>
      <c r="N32" s="105"/>
    </row>
    <row r="33" spans="1:14" s="285" customFormat="1" ht="15.75" customHeight="1" x14ac:dyDescent="0.25">
      <c r="A33" s="279" t="s">
        <v>144</v>
      </c>
      <c r="B33" s="280"/>
      <c r="C33" s="280"/>
      <c r="D33" s="280"/>
      <c r="E33" s="280"/>
      <c r="F33" s="280"/>
      <c r="G33" s="281"/>
      <c r="H33" s="281"/>
      <c r="I33" s="281"/>
      <c r="J33" s="281"/>
      <c r="K33" s="282"/>
      <c r="L33" s="283"/>
      <c r="M33" s="283"/>
      <c r="N33" s="284"/>
    </row>
    <row r="34" spans="1:14" ht="3" customHeight="1" thickBot="1" x14ac:dyDescent="0.3">
      <c r="A34" s="137"/>
      <c r="B34" s="102"/>
      <c r="C34" s="102"/>
      <c r="D34" s="102"/>
      <c r="E34" s="102"/>
      <c r="F34" s="102"/>
      <c r="G34" s="103"/>
      <c r="H34" s="103"/>
      <c r="I34" s="103"/>
      <c r="J34" s="103"/>
      <c r="K34" s="103"/>
      <c r="L34" s="104"/>
      <c r="M34" s="104"/>
      <c r="N34" s="105"/>
    </row>
    <row r="35" spans="1:14" s="112" customFormat="1" ht="15.75" customHeight="1" thickBot="1" x14ac:dyDescent="0.3">
      <c r="A35" s="286" t="s">
        <v>96</v>
      </c>
      <c r="B35" s="287" t="s">
        <v>97</v>
      </c>
      <c r="C35" s="287" t="s">
        <v>98</v>
      </c>
      <c r="D35" s="287" t="s">
        <v>99</v>
      </c>
      <c r="E35" s="287" t="s">
        <v>100</v>
      </c>
      <c r="F35" s="288" t="s">
        <v>101</v>
      </c>
      <c r="G35" s="289" t="s">
        <v>102</v>
      </c>
      <c r="H35" s="289" t="s">
        <v>103</v>
      </c>
      <c r="I35" s="289" t="s">
        <v>104</v>
      </c>
      <c r="J35" s="289" t="s">
        <v>105</v>
      </c>
      <c r="K35" s="289" t="s">
        <v>106</v>
      </c>
      <c r="L35" s="290" t="s">
        <v>107</v>
      </c>
      <c r="M35" s="290" t="s">
        <v>108</v>
      </c>
      <c r="N35" s="291" t="s">
        <v>109</v>
      </c>
    </row>
    <row r="36" spans="1:14" s="112" customFormat="1" ht="12.95" customHeight="1" x14ac:dyDescent="0.25">
      <c r="A36" s="294" t="s">
        <v>110</v>
      </c>
      <c r="B36" s="292" t="s">
        <v>110</v>
      </c>
      <c r="C36" s="293"/>
      <c r="D36" s="293">
        <v>231</v>
      </c>
      <c r="E36" s="293"/>
      <c r="F36" s="300" t="s">
        <v>147</v>
      </c>
      <c r="G36" s="299" t="s">
        <v>148</v>
      </c>
      <c r="H36" s="295" t="s">
        <v>118</v>
      </c>
      <c r="I36" s="295" t="s">
        <v>118</v>
      </c>
      <c r="J36" s="295" t="s">
        <v>118</v>
      </c>
      <c r="K36" s="295" t="s">
        <v>118</v>
      </c>
      <c r="L36" s="296">
        <v>0</v>
      </c>
      <c r="M36" s="296">
        <v>10000</v>
      </c>
      <c r="N36" s="297" t="s">
        <v>170</v>
      </c>
    </row>
    <row r="37" spans="1:14" s="112" customFormat="1" ht="12.95" customHeight="1" thickBot="1" x14ac:dyDescent="0.3">
      <c r="A37" s="294" t="s">
        <v>110</v>
      </c>
      <c r="B37" s="292" t="s">
        <v>110</v>
      </c>
      <c r="C37" s="293"/>
      <c r="D37" s="293">
        <v>231</v>
      </c>
      <c r="E37" s="293"/>
      <c r="F37" s="300" t="s">
        <v>147</v>
      </c>
      <c r="G37" s="299" t="s">
        <v>21</v>
      </c>
      <c r="H37" s="295" t="s">
        <v>118</v>
      </c>
      <c r="I37" s="295" t="s">
        <v>118</v>
      </c>
      <c r="J37" s="295" t="s">
        <v>118</v>
      </c>
      <c r="K37" s="295" t="s">
        <v>118</v>
      </c>
      <c r="L37" s="296">
        <v>0</v>
      </c>
      <c r="M37" s="296">
        <v>-10000</v>
      </c>
      <c r="N37" s="297" t="s">
        <v>171</v>
      </c>
    </row>
    <row r="38" spans="1:14" s="136" customFormat="1" ht="14.1" customHeight="1" thickBot="1" x14ac:dyDescent="0.25">
      <c r="A38" s="357" t="s">
        <v>120</v>
      </c>
      <c r="B38" s="357"/>
      <c r="C38" s="357"/>
      <c r="D38" s="357"/>
      <c r="E38" s="357"/>
      <c r="F38" s="357"/>
      <c r="G38" s="357"/>
      <c r="H38" s="357"/>
      <c r="I38" s="357"/>
      <c r="J38" s="357"/>
      <c r="K38" s="357"/>
      <c r="L38" s="298">
        <f>SUM(L36:L36)</f>
        <v>0</v>
      </c>
      <c r="M38" s="298">
        <f>SUM(M36:M37)</f>
        <v>0</v>
      </c>
      <c r="N38" s="323"/>
    </row>
    <row r="39" spans="1:14" ht="15.75" customHeight="1" x14ac:dyDescent="0.25">
      <c r="A39" s="137"/>
      <c r="B39" s="102"/>
      <c r="C39" s="102"/>
      <c r="D39" s="102"/>
      <c r="E39" s="102"/>
      <c r="F39" s="102"/>
      <c r="G39" s="103"/>
      <c r="H39" s="103"/>
      <c r="I39" s="103"/>
      <c r="J39" s="103"/>
      <c r="K39" s="103"/>
      <c r="L39" s="104"/>
      <c r="M39" s="104"/>
      <c r="N39" s="105"/>
    </row>
    <row r="40" spans="1:14" s="1" customFormat="1" x14ac:dyDescent="0.25">
      <c r="A40" s="138" t="s">
        <v>20</v>
      </c>
      <c r="B40" s="138"/>
      <c r="C40" s="138"/>
      <c r="D40" s="138"/>
      <c r="E40" s="139"/>
      <c r="F40" s="140"/>
      <c r="L40" s="302"/>
    </row>
    <row r="41" spans="1:14" ht="18" customHeight="1" x14ac:dyDescent="0.25">
      <c r="A41" s="137"/>
      <c r="B41" s="102"/>
      <c r="C41" s="102"/>
      <c r="D41" s="102"/>
      <c r="E41" s="102"/>
      <c r="F41" s="102"/>
      <c r="G41" s="103"/>
      <c r="H41" s="103"/>
      <c r="I41" s="103"/>
      <c r="J41" s="103"/>
      <c r="K41" s="103"/>
      <c r="L41" s="104"/>
      <c r="M41" s="104"/>
      <c r="N41" s="105"/>
    </row>
  </sheetData>
  <mergeCells count="5">
    <mergeCell ref="A31:K31"/>
    <mergeCell ref="A9:K9"/>
    <mergeCell ref="A17:K17"/>
    <mergeCell ref="A23:K23"/>
    <mergeCell ref="A38:K38"/>
  </mergeCells>
  <pageMargins left="0" right="0" top="1.181102362204724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CZ00303453&amp;C&amp;"-,Tučné"&amp;14&amp;A/2023&amp;RRok 2023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abSelected="1" topLeftCell="A58" workbookViewId="0">
      <selection activeCell="F101" sqref="F101"/>
    </sheetView>
  </sheetViews>
  <sheetFormatPr defaultRowHeight="15" x14ac:dyDescent="0.25"/>
  <cols>
    <col min="1" max="2" width="6.7109375" style="79" customWidth="1"/>
    <col min="3" max="3" width="18" style="79" customWidth="1"/>
    <col min="4" max="4" width="25.28515625" style="79" customWidth="1"/>
    <col min="5" max="6" width="13.28515625" style="80" customWidth="1"/>
    <col min="7" max="7" width="15.7109375" style="81" customWidth="1"/>
    <col min="8" max="9" width="13.28515625" customWidth="1"/>
    <col min="10" max="10" width="15.7109375" customWidth="1"/>
  </cols>
  <sheetData>
    <row r="1" spans="1:16" s="43" customFormat="1" ht="24.95" customHeight="1" x14ac:dyDescent="0.25">
      <c r="A1" s="209" t="s">
        <v>0</v>
      </c>
      <c r="B1" s="210"/>
      <c r="C1" s="211"/>
      <c r="D1" s="40"/>
      <c r="E1" s="41"/>
      <c r="F1" s="42"/>
      <c r="H1" s="154" t="s">
        <v>127</v>
      </c>
    </row>
    <row r="2" spans="1:16" s="43" customFormat="1" ht="8.1" customHeight="1" thickBot="1" x14ac:dyDescent="0.3">
      <c r="A2" s="37"/>
      <c r="B2" s="38"/>
      <c r="C2" s="39"/>
      <c r="D2" s="40"/>
      <c r="E2" s="41"/>
      <c r="F2" s="42"/>
      <c r="H2" s="153" t="s">
        <v>128</v>
      </c>
    </row>
    <row r="3" spans="1:16" s="43" customFormat="1" ht="30.75" customHeight="1" thickBot="1" x14ac:dyDescent="0.3">
      <c r="A3" s="327" t="s">
        <v>1</v>
      </c>
      <c r="B3" s="328" t="s">
        <v>2</v>
      </c>
      <c r="C3" s="384" t="s">
        <v>3</v>
      </c>
      <c r="D3" s="384"/>
      <c r="E3" s="329" t="s">
        <v>63</v>
      </c>
      <c r="F3" s="329" t="s">
        <v>64</v>
      </c>
      <c r="G3" s="330" t="s">
        <v>62</v>
      </c>
      <c r="H3" s="159" t="s">
        <v>173</v>
      </c>
      <c r="I3" s="160" t="s">
        <v>130</v>
      </c>
      <c r="J3" s="161" t="s">
        <v>131</v>
      </c>
    </row>
    <row r="4" spans="1:16" s="36" customFormat="1" ht="16.5" customHeight="1" thickBot="1" x14ac:dyDescent="0.3">
      <c r="A4" s="385" t="s">
        <v>5</v>
      </c>
      <c r="B4" s="386"/>
      <c r="C4" s="386"/>
      <c r="D4" s="387"/>
      <c r="E4" s="69">
        <v>86467815.379999995</v>
      </c>
      <c r="F4" s="69">
        <v>86209291.019999996</v>
      </c>
      <c r="G4" s="70">
        <v>76000000</v>
      </c>
      <c r="H4" s="155">
        <v>1719699.95</v>
      </c>
      <c r="I4" s="156">
        <f>SUM(-14452+142126.17+6001008+255600+1719699.95)</f>
        <v>8103982.1200000001</v>
      </c>
      <c r="J4" s="157">
        <f>SUM(G4+I4)</f>
        <v>84103982.120000005</v>
      </c>
    </row>
    <row r="5" spans="1:16" s="36" customFormat="1" ht="5.0999999999999996" customHeight="1" thickBot="1" x14ac:dyDescent="0.3">
      <c r="A5" s="79"/>
      <c r="B5" s="79"/>
      <c r="C5" s="79"/>
      <c r="D5" s="79"/>
      <c r="E5" s="80"/>
      <c r="F5" s="80"/>
      <c r="G5" s="81"/>
      <c r="H5" s="49"/>
    </row>
    <row r="6" spans="1:16" s="36" customFormat="1" ht="24.95" customHeight="1" x14ac:dyDescent="0.3">
      <c r="A6" s="184" t="s">
        <v>19</v>
      </c>
      <c r="B6" s="184"/>
      <c r="C6" s="184"/>
      <c r="D6" s="184"/>
      <c r="E6" s="184"/>
      <c r="F6" s="184"/>
      <c r="G6" s="185"/>
      <c r="H6" s="154" t="s">
        <v>127</v>
      </c>
      <c r="I6" s="158"/>
      <c r="J6" s="158"/>
      <c r="K6" s="158"/>
      <c r="L6" s="158"/>
      <c r="M6" s="158"/>
      <c r="N6" s="158"/>
      <c r="O6" s="158"/>
      <c r="P6" s="158"/>
    </row>
    <row r="7" spans="1:16" s="36" customFormat="1" ht="8.1" customHeight="1" thickBot="1" x14ac:dyDescent="0.35">
      <c r="A7" s="186"/>
      <c r="B7" s="186"/>
      <c r="C7" s="186"/>
      <c r="D7" s="186"/>
      <c r="E7" s="186"/>
      <c r="F7" s="186"/>
      <c r="G7" s="187"/>
      <c r="H7" s="153" t="s">
        <v>128</v>
      </c>
    </row>
    <row r="8" spans="1:16" s="43" customFormat="1" ht="30.75" customHeight="1" thickBot="1" x14ac:dyDescent="0.3">
      <c r="A8" s="327" t="s">
        <v>1</v>
      </c>
      <c r="B8" s="328" t="s">
        <v>2</v>
      </c>
      <c r="C8" s="384" t="s">
        <v>3</v>
      </c>
      <c r="D8" s="384"/>
      <c r="E8" s="329" t="s">
        <v>63</v>
      </c>
      <c r="F8" s="329" t="s">
        <v>64</v>
      </c>
      <c r="G8" s="330" t="s">
        <v>62</v>
      </c>
      <c r="H8" s="159" t="s">
        <v>173</v>
      </c>
      <c r="I8" s="160" t="s">
        <v>130</v>
      </c>
      <c r="J8" s="161" t="s">
        <v>131</v>
      </c>
    </row>
    <row r="9" spans="1:16" s="43" customFormat="1" ht="42" customHeight="1" x14ac:dyDescent="0.25">
      <c r="A9" s="162" t="s">
        <v>4</v>
      </c>
      <c r="B9" s="163" t="s">
        <v>14</v>
      </c>
      <c r="C9" s="392" t="s">
        <v>129</v>
      </c>
      <c r="D9" s="392"/>
      <c r="E9" s="188">
        <v>4592254.4000000004</v>
      </c>
      <c r="F9" s="188">
        <v>2363406.1800000002</v>
      </c>
      <c r="G9" s="164">
        <v>7436980.1799999997</v>
      </c>
      <c r="H9" s="331">
        <v>0</v>
      </c>
      <c r="I9" s="332">
        <f>SUM(H9)</f>
        <v>0</v>
      </c>
      <c r="J9" s="333">
        <f>SUM(G9+I9)</f>
        <v>7436980.1799999997</v>
      </c>
    </row>
    <row r="10" spans="1:16" s="43" customFormat="1" ht="15.95" customHeight="1" x14ac:dyDescent="0.25">
      <c r="A10" s="165" t="s">
        <v>4</v>
      </c>
      <c r="B10" s="166" t="s">
        <v>15</v>
      </c>
      <c r="C10" s="393" t="s">
        <v>43</v>
      </c>
      <c r="D10" s="393"/>
      <c r="E10" s="167">
        <v>7000000</v>
      </c>
      <c r="F10" s="168">
        <v>6948038.96</v>
      </c>
      <c r="G10" s="169">
        <v>18051961.039999999</v>
      </c>
      <c r="H10" s="170">
        <v>0</v>
      </c>
      <c r="I10" s="171">
        <f t="shared" ref="I10:I11" si="0">SUM(H10)</f>
        <v>0</v>
      </c>
      <c r="J10" s="172">
        <f t="shared" ref="J10:J11" si="1">SUM(G10+I10)</f>
        <v>18051961.039999999</v>
      </c>
    </row>
    <row r="11" spans="1:16" s="43" customFormat="1" ht="15.95" customHeight="1" thickBot="1" x14ac:dyDescent="0.3">
      <c r="A11" s="173" t="s">
        <v>4</v>
      </c>
      <c r="B11" s="174" t="s">
        <v>16</v>
      </c>
      <c r="C11" s="389" t="s">
        <v>44</v>
      </c>
      <c r="D11" s="389"/>
      <c r="E11" s="175">
        <v>0</v>
      </c>
      <c r="F11" s="190">
        <v>199851.03</v>
      </c>
      <c r="G11" s="176">
        <v>0</v>
      </c>
      <c r="H11" s="177">
        <v>0</v>
      </c>
      <c r="I11" s="178">
        <f t="shared" si="0"/>
        <v>0</v>
      </c>
      <c r="J11" s="179">
        <f t="shared" si="1"/>
        <v>0</v>
      </c>
    </row>
    <row r="12" spans="1:16" s="43" customFormat="1" ht="15.75" thickBot="1" x14ac:dyDescent="0.3">
      <c r="A12" s="390" t="s">
        <v>45</v>
      </c>
      <c r="B12" s="391"/>
      <c r="C12" s="391"/>
      <c r="D12" s="391"/>
      <c r="E12" s="189">
        <f>SUM(E9:E11)</f>
        <v>11592254.4</v>
      </c>
      <c r="F12" s="189">
        <f>SUM(F9:F11)</f>
        <v>9511296.1699999999</v>
      </c>
      <c r="G12" s="180">
        <f>SUM(G9:G11)</f>
        <v>25488941.219999999</v>
      </c>
      <c r="H12" s="334">
        <f t="shared" ref="H12:J12" si="2">SUM(H9:H11)</f>
        <v>0</v>
      </c>
      <c r="I12" s="181">
        <f t="shared" si="2"/>
        <v>0</v>
      </c>
      <c r="J12" s="182">
        <f t="shared" si="2"/>
        <v>25488941.219999999</v>
      </c>
    </row>
    <row r="13" spans="1:16" s="43" customFormat="1" ht="5.0999999999999996" customHeight="1" thickBot="1" x14ac:dyDescent="0.3">
      <c r="A13" s="44"/>
      <c r="B13" s="44"/>
      <c r="C13" s="44"/>
      <c r="E13" s="45"/>
      <c r="F13" s="45"/>
      <c r="G13" s="46"/>
      <c r="H13" s="183"/>
    </row>
    <row r="14" spans="1:16" s="43" customFormat="1" ht="18.75" customHeight="1" thickBot="1" x14ac:dyDescent="0.3">
      <c r="A14" s="388" t="s">
        <v>46</v>
      </c>
      <c r="B14" s="388"/>
      <c r="C14" s="388"/>
      <c r="D14" s="388"/>
      <c r="E14" s="47"/>
      <c r="I14" s="372">
        <f>SUM(J4+J12)</f>
        <v>109592923.34</v>
      </c>
      <c r="J14" s="373"/>
    </row>
    <row r="15" spans="1:16" s="43" customFormat="1" ht="14.45" customHeight="1" x14ac:dyDescent="0.25">
      <c r="A15" s="326"/>
      <c r="B15" s="326"/>
      <c r="C15" s="326"/>
      <c r="D15" s="326"/>
      <c r="E15" s="47"/>
      <c r="I15" s="208"/>
      <c r="J15" s="208"/>
    </row>
    <row r="16" spans="1:16" s="43" customFormat="1" ht="14.45" customHeight="1" x14ac:dyDescent="0.25">
      <c r="A16" s="326"/>
      <c r="B16" s="326"/>
      <c r="C16" s="326"/>
      <c r="D16" s="326"/>
      <c r="E16" s="47"/>
      <c r="I16" s="208"/>
      <c r="J16" s="208"/>
    </row>
    <row r="17" spans="1:10" s="43" customFormat="1" ht="14.45" customHeight="1" x14ac:dyDescent="0.25">
      <c r="A17" s="326"/>
      <c r="B17" s="326"/>
      <c r="C17" s="326"/>
      <c r="D17" s="326"/>
      <c r="E17" s="47"/>
      <c r="I17" s="208"/>
      <c r="J17" s="208"/>
    </row>
    <row r="18" spans="1:10" s="43" customFormat="1" ht="14.45" customHeight="1" x14ac:dyDescent="0.25">
      <c r="A18" s="326"/>
      <c r="B18" s="326"/>
      <c r="C18" s="326"/>
      <c r="D18" s="326"/>
      <c r="E18" s="47"/>
      <c r="I18" s="208"/>
      <c r="J18" s="208"/>
    </row>
    <row r="19" spans="1:10" s="43" customFormat="1" ht="14.45" customHeight="1" x14ac:dyDescent="0.25">
      <c r="A19" s="326"/>
      <c r="B19" s="326"/>
      <c r="C19" s="326"/>
      <c r="D19" s="326"/>
      <c r="E19" s="47"/>
      <c r="I19" s="208"/>
      <c r="J19" s="208"/>
    </row>
    <row r="20" spans="1:10" s="43" customFormat="1" ht="14.45" customHeight="1" x14ac:dyDescent="0.25">
      <c r="A20" s="326"/>
      <c r="B20" s="326"/>
      <c r="C20" s="326"/>
      <c r="D20" s="326"/>
      <c r="E20" s="47"/>
      <c r="I20" s="208"/>
      <c r="J20" s="208"/>
    </row>
    <row r="21" spans="1:10" s="43" customFormat="1" ht="14.45" customHeight="1" x14ac:dyDescent="0.25">
      <c r="A21" s="326"/>
      <c r="B21" s="326"/>
      <c r="C21" s="326"/>
      <c r="D21" s="326"/>
      <c r="E21" s="47"/>
      <c r="I21" s="208"/>
      <c r="J21" s="208"/>
    </row>
    <row r="22" spans="1:10" s="43" customFormat="1" ht="14.45" customHeight="1" x14ac:dyDescent="0.25">
      <c r="A22" s="326"/>
      <c r="B22" s="326"/>
      <c r="C22" s="326"/>
      <c r="D22" s="326"/>
      <c r="E22" s="47"/>
      <c r="I22" s="208"/>
      <c r="J22" s="208"/>
    </row>
    <row r="23" spans="1:10" s="43" customFormat="1" ht="14.45" customHeight="1" x14ac:dyDescent="0.25">
      <c r="A23" s="326"/>
      <c r="B23" s="326"/>
      <c r="C23" s="326"/>
      <c r="D23" s="326"/>
      <c r="E23" s="47"/>
      <c r="I23" s="208"/>
      <c r="J23" s="208"/>
    </row>
    <row r="24" spans="1:10" s="43" customFormat="1" ht="14.45" customHeight="1" x14ac:dyDescent="0.25">
      <c r="A24" s="326"/>
      <c r="B24" s="326"/>
      <c r="C24" s="326"/>
      <c r="D24" s="326"/>
      <c r="E24" s="47"/>
      <c r="I24" s="208"/>
      <c r="J24" s="208"/>
    </row>
    <row r="25" spans="1:10" s="43" customFormat="1" ht="14.45" customHeight="1" x14ac:dyDescent="0.25">
      <c r="A25" s="326"/>
      <c r="B25" s="326"/>
      <c r="C25" s="326"/>
      <c r="D25" s="326"/>
      <c r="E25" s="47"/>
      <c r="I25" s="208"/>
      <c r="J25" s="208"/>
    </row>
    <row r="26" spans="1:10" s="43" customFormat="1" ht="14.45" customHeight="1" x14ac:dyDescent="0.25">
      <c r="A26" s="326"/>
      <c r="B26" s="326"/>
      <c r="C26" s="326"/>
      <c r="D26" s="326"/>
      <c r="E26" s="47"/>
      <c r="I26" s="208"/>
      <c r="J26" s="208"/>
    </row>
    <row r="27" spans="1:10" s="43" customFormat="1" ht="14.45" customHeight="1" x14ac:dyDescent="0.25">
      <c r="A27" s="326"/>
      <c r="B27" s="326"/>
      <c r="C27" s="326"/>
      <c r="D27" s="326"/>
      <c r="E27" s="47"/>
      <c r="I27" s="208"/>
      <c r="J27" s="208"/>
    </row>
    <row r="28" spans="1:10" s="43" customFormat="1" ht="14.45" customHeight="1" x14ac:dyDescent="0.25">
      <c r="A28" s="326"/>
      <c r="B28" s="326"/>
      <c r="C28" s="326"/>
      <c r="D28" s="326"/>
      <c r="E28" s="47"/>
      <c r="I28" s="208"/>
      <c r="J28" s="208"/>
    </row>
    <row r="29" spans="1:10" s="43" customFormat="1" ht="14.45" customHeight="1" thickBot="1" x14ac:dyDescent="0.3">
      <c r="A29" s="326"/>
      <c r="B29" s="326"/>
      <c r="C29" s="326"/>
      <c r="D29" s="326"/>
      <c r="E29" s="47"/>
      <c r="I29" s="208"/>
      <c r="J29" s="208"/>
    </row>
    <row r="30" spans="1:10" s="43" customFormat="1" ht="24.95" customHeight="1" x14ac:dyDescent="0.25">
      <c r="A30" s="213" t="s">
        <v>6</v>
      </c>
      <c r="B30" s="213"/>
      <c r="C30" s="213"/>
      <c r="D30" s="40"/>
      <c r="E30" s="41"/>
      <c r="F30" s="42"/>
      <c r="H30" s="154" t="s">
        <v>127</v>
      </c>
    </row>
    <row r="31" spans="1:10" s="43" customFormat="1" ht="8.1" customHeight="1" thickBot="1" x14ac:dyDescent="0.3">
      <c r="A31" s="212"/>
      <c r="B31" s="212"/>
      <c r="C31" s="212"/>
      <c r="D31" s="40"/>
      <c r="E31" s="41"/>
      <c r="F31" s="42"/>
      <c r="H31" s="153" t="s">
        <v>128</v>
      </c>
    </row>
    <row r="32" spans="1:10" s="1" customFormat="1" ht="29.25" customHeight="1" thickBot="1" x14ac:dyDescent="0.3">
      <c r="A32" s="51" t="s">
        <v>50</v>
      </c>
      <c r="B32" s="368" t="s">
        <v>3</v>
      </c>
      <c r="C32" s="369"/>
      <c r="D32" s="52"/>
      <c r="E32" s="329" t="s">
        <v>63</v>
      </c>
      <c r="F32" s="329" t="s">
        <v>64</v>
      </c>
      <c r="G32" s="330" t="s">
        <v>62</v>
      </c>
      <c r="H32" s="159" t="s">
        <v>173</v>
      </c>
      <c r="I32" s="160" t="s">
        <v>130</v>
      </c>
      <c r="J32" s="161" t="s">
        <v>131</v>
      </c>
    </row>
    <row r="33" spans="1:16" ht="14.45" customHeight="1" x14ac:dyDescent="0.25">
      <c r="A33" s="53" t="s">
        <v>51</v>
      </c>
      <c r="B33" s="374" t="s">
        <v>17</v>
      </c>
      <c r="C33" s="375"/>
      <c r="D33" s="54"/>
      <c r="E33" s="55">
        <v>6832000</v>
      </c>
      <c r="F33" s="55">
        <v>6831061.4199999999</v>
      </c>
      <c r="G33" s="56">
        <v>10000000</v>
      </c>
      <c r="H33" s="192">
        <v>0</v>
      </c>
      <c r="I33" s="193">
        <f>SUM(0+0+0+0+0)</f>
        <v>0</v>
      </c>
      <c r="J33" s="194">
        <f>SUM(G33+I33)</f>
        <v>10000000</v>
      </c>
    </row>
    <row r="34" spans="1:16" ht="14.45" customHeight="1" x14ac:dyDescent="0.25">
      <c r="A34" s="57" t="s">
        <v>55</v>
      </c>
      <c r="B34" s="58" t="s">
        <v>56</v>
      </c>
      <c r="C34" s="59"/>
      <c r="D34" s="60"/>
      <c r="E34" s="61">
        <v>9887344.0999999996</v>
      </c>
      <c r="F34" s="61">
        <v>8832367.5700000003</v>
      </c>
      <c r="G34" s="62">
        <v>10000000</v>
      </c>
      <c r="H34" s="195">
        <v>0</v>
      </c>
      <c r="I34" s="196">
        <f>SUM(0+0+14993+0+0)</f>
        <v>14993</v>
      </c>
      <c r="J34" s="197">
        <f t="shared" ref="J34:J37" si="3">SUM(G34+I34)</f>
        <v>10014993</v>
      </c>
    </row>
    <row r="35" spans="1:16" ht="14.45" customHeight="1" x14ac:dyDescent="0.25">
      <c r="A35" s="57" t="s">
        <v>52</v>
      </c>
      <c r="B35" s="376" t="s">
        <v>53</v>
      </c>
      <c r="C35" s="377"/>
      <c r="D35" s="60"/>
      <c r="E35" s="61">
        <v>53174374.560000002</v>
      </c>
      <c r="F35" s="61">
        <v>52415044.119999997</v>
      </c>
      <c r="G35" s="62">
        <v>53000000</v>
      </c>
      <c r="H35" s="195">
        <v>1719699.95</v>
      </c>
      <c r="I35" s="198">
        <f>SUM(-14452+142126.17+368172+57600+1719699.95)</f>
        <v>2273146.12</v>
      </c>
      <c r="J35" s="197">
        <f t="shared" si="3"/>
        <v>55273146.119999997</v>
      </c>
    </row>
    <row r="36" spans="1:16" ht="14.45" customHeight="1" x14ac:dyDescent="0.25">
      <c r="A36" s="57" t="s">
        <v>21</v>
      </c>
      <c r="B36" s="58" t="s">
        <v>82</v>
      </c>
      <c r="C36" s="63"/>
      <c r="D36" s="64"/>
      <c r="E36" s="61">
        <v>1871154.5</v>
      </c>
      <c r="F36" s="61">
        <v>1836908.25</v>
      </c>
      <c r="G36" s="62">
        <v>2000000</v>
      </c>
      <c r="H36" s="195">
        <v>0</v>
      </c>
      <c r="I36" s="196">
        <f>SUM(0+0+53000+198000+0)</f>
        <v>251000</v>
      </c>
      <c r="J36" s="197">
        <f t="shared" si="3"/>
        <v>2251000</v>
      </c>
    </row>
    <row r="37" spans="1:16" ht="14.45" customHeight="1" thickBot="1" x14ac:dyDescent="0.3">
      <c r="A37" s="65" t="s">
        <v>71</v>
      </c>
      <c r="B37" s="199" t="s">
        <v>18</v>
      </c>
      <c r="C37" s="200"/>
      <c r="D37" s="66"/>
      <c r="E37" s="67">
        <v>24732046.02</v>
      </c>
      <c r="F37" s="67">
        <v>24242055.23</v>
      </c>
      <c r="G37" s="68">
        <v>25000000</v>
      </c>
      <c r="H37" s="201">
        <v>0</v>
      </c>
      <c r="I37" s="202">
        <f>SUM(0+0+5564843+0+0)</f>
        <v>5564843</v>
      </c>
      <c r="J37" s="203">
        <f t="shared" si="3"/>
        <v>30564843</v>
      </c>
    </row>
    <row r="38" spans="1:16" ht="16.5" customHeight="1" thickBot="1" x14ac:dyDescent="0.3">
      <c r="A38" s="378" t="s">
        <v>13</v>
      </c>
      <c r="B38" s="379"/>
      <c r="C38" s="379"/>
      <c r="D38" s="380"/>
      <c r="E38" s="204">
        <f t="shared" ref="E38:J38" si="4">SUM(E33:E37)</f>
        <v>96496919.179999992</v>
      </c>
      <c r="F38" s="204">
        <f t="shared" si="4"/>
        <v>94157436.590000004</v>
      </c>
      <c r="G38" s="205">
        <f t="shared" si="4"/>
        <v>100000000</v>
      </c>
      <c r="H38" s="206">
        <f t="shared" si="4"/>
        <v>1719699.95</v>
      </c>
      <c r="I38" s="207">
        <f t="shared" si="4"/>
        <v>8103982.1200000001</v>
      </c>
      <c r="J38" s="207">
        <f t="shared" si="4"/>
        <v>108103982.12</v>
      </c>
    </row>
    <row r="39" spans="1:16" ht="15.95" customHeight="1" x14ac:dyDescent="0.25">
      <c r="A39" s="381" t="s">
        <v>72</v>
      </c>
      <c r="B39" s="381"/>
      <c r="C39" s="381"/>
      <c r="D39" s="381"/>
      <c r="E39" s="381"/>
      <c r="F39" s="381"/>
      <c r="G39" s="71">
        <v>70000000</v>
      </c>
      <c r="H39" s="71">
        <f>SUM(H38)</f>
        <v>1719699.95</v>
      </c>
      <c r="I39" s="71">
        <f>SUM(-14452+142126.17+6001008+255600+1719699.95)</f>
        <v>8103982.1200000001</v>
      </c>
      <c r="J39" s="71">
        <f>SUM(G39+I39)</f>
        <v>78103982.120000005</v>
      </c>
    </row>
    <row r="40" spans="1:16" ht="15.95" customHeight="1" thickBot="1" x14ac:dyDescent="0.3">
      <c r="A40" s="382" t="s">
        <v>73</v>
      </c>
      <c r="B40" s="382"/>
      <c r="C40" s="382"/>
      <c r="D40" s="382"/>
      <c r="E40" s="72"/>
      <c r="F40" s="72"/>
      <c r="G40" s="71">
        <v>30000000</v>
      </c>
      <c r="H40" s="71">
        <v>0</v>
      </c>
      <c r="I40" s="71">
        <f>SUM(0+0+0)</f>
        <v>0</v>
      </c>
      <c r="J40" s="71">
        <f>SUM(G40+I40)</f>
        <v>30000000</v>
      </c>
    </row>
    <row r="41" spans="1:16" ht="15.75" thickBot="1" x14ac:dyDescent="0.3">
      <c r="A41" s="383" t="s">
        <v>83</v>
      </c>
      <c r="B41" s="383"/>
      <c r="C41" s="383"/>
      <c r="D41" s="383"/>
      <c r="E41" s="383"/>
      <c r="F41" s="383"/>
      <c r="G41" s="383"/>
      <c r="H41" s="191"/>
      <c r="I41" s="191"/>
      <c r="J41" s="191"/>
    </row>
    <row r="42" spans="1:16" s="36" customFormat="1" ht="24.95" customHeight="1" x14ac:dyDescent="0.3">
      <c r="A42" s="184" t="s">
        <v>19</v>
      </c>
      <c r="B42" s="184"/>
      <c r="C42" s="184"/>
      <c r="D42" s="184"/>
      <c r="E42" s="184"/>
      <c r="F42" s="184"/>
      <c r="G42" s="185"/>
      <c r="H42" s="154" t="s">
        <v>127</v>
      </c>
      <c r="I42" s="158"/>
      <c r="J42" s="158"/>
      <c r="K42" s="158"/>
      <c r="L42" s="158"/>
      <c r="M42" s="158"/>
      <c r="N42" s="158"/>
      <c r="O42" s="158"/>
      <c r="P42" s="158"/>
    </row>
    <row r="43" spans="1:16" s="36" customFormat="1" ht="8.1" customHeight="1" thickBot="1" x14ac:dyDescent="0.35">
      <c r="A43" s="186"/>
      <c r="B43" s="186"/>
      <c r="C43" s="186"/>
      <c r="D43" s="186"/>
      <c r="E43" s="186"/>
      <c r="F43" s="186"/>
      <c r="G43" s="187"/>
      <c r="H43" s="153" t="s">
        <v>128</v>
      </c>
    </row>
    <row r="44" spans="1:16" s="43" customFormat="1" ht="30.75" customHeight="1" thickBot="1" x14ac:dyDescent="0.3">
      <c r="A44" s="327" t="s">
        <v>1</v>
      </c>
      <c r="B44" s="328" t="s">
        <v>2</v>
      </c>
      <c r="C44" s="384" t="s">
        <v>3</v>
      </c>
      <c r="D44" s="384"/>
      <c r="E44" s="329" t="s">
        <v>63</v>
      </c>
      <c r="F44" s="329" t="s">
        <v>64</v>
      </c>
      <c r="G44" s="330" t="s">
        <v>62</v>
      </c>
      <c r="H44" s="159" t="s">
        <v>173</v>
      </c>
      <c r="I44" s="160" t="s">
        <v>130</v>
      </c>
      <c r="J44" s="161" t="s">
        <v>131</v>
      </c>
    </row>
    <row r="45" spans="1:16" ht="15" customHeight="1" thickBot="1" x14ac:dyDescent="0.3">
      <c r="A45" s="90" t="s">
        <v>4</v>
      </c>
      <c r="B45" s="91" t="s">
        <v>47</v>
      </c>
      <c r="C45" s="394" t="s">
        <v>48</v>
      </c>
      <c r="D45" s="395"/>
      <c r="E45" s="74">
        <v>1563150.6</v>
      </c>
      <c r="F45" s="74">
        <v>1563150.6</v>
      </c>
      <c r="G45" s="75">
        <v>1488941.22</v>
      </c>
      <c r="H45" s="214">
        <v>0</v>
      </c>
      <c r="I45" s="215">
        <v>0</v>
      </c>
      <c r="J45" s="216">
        <f>SUM(G45+I45)</f>
        <v>1488941.22</v>
      </c>
    </row>
    <row r="46" spans="1:16" ht="16.5" customHeight="1" thickBot="1" x14ac:dyDescent="0.3">
      <c r="A46" s="385" t="s">
        <v>54</v>
      </c>
      <c r="B46" s="386"/>
      <c r="C46" s="386"/>
      <c r="D46" s="387"/>
      <c r="E46" s="69">
        <f>SUM(E45)</f>
        <v>1563150.6</v>
      </c>
      <c r="F46" s="69">
        <f>SUM(F45)</f>
        <v>1563150.6</v>
      </c>
      <c r="G46" s="70">
        <f>SUM(G45)</f>
        <v>1488941.22</v>
      </c>
      <c r="H46" s="207">
        <f t="shared" ref="H46:J46" si="5">SUM(H45)</f>
        <v>0</v>
      </c>
      <c r="I46" s="207">
        <f t="shared" si="5"/>
        <v>0</v>
      </c>
      <c r="J46" s="207">
        <f t="shared" si="5"/>
        <v>1488941.22</v>
      </c>
    </row>
    <row r="47" spans="1:16" ht="5.0999999999999996" customHeight="1" thickBot="1" x14ac:dyDescent="0.3">
      <c r="A47" s="326"/>
      <c r="B47" s="326"/>
      <c r="C47" s="326"/>
      <c r="D47" s="326"/>
      <c r="E47" s="326"/>
      <c r="F47" s="326"/>
      <c r="G47" s="326"/>
    </row>
    <row r="48" spans="1:16" s="1" customFormat="1" ht="18" customHeight="1" thickBot="1" x14ac:dyDescent="0.3">
      <c r="A48" s="388" t="s">
        <v>49</v>
      </c>
      <c r="B48" s="388"/>
      <c r="C48" s="388"/>
      <c r="D48" s="388"/>
      <c r="E48" s="388"/>
      <c r="F48" s="326"/>
      <c r="G48" s="326"/>
      <c r="I48" s="372">
        <f>SUM(J38+J46)</f>
        <v>109592923.34</v>
      </c>
      <c r="J48" s="373"/>
    </row>
    <row r="49" spans="1:10" s="34" customFormat="1" ht="14.45" customHeight="1" x14ac:dyDescent="0.25">
      <c r="A49" s="76"/>
      <c r="B49" s="76"/>
      <c r="C49" s="76"/>
      <c r="D49" s="76"/>
      <c r="E49" s="76"/>
      <c r="F49" s="77"/>
      <c r="G49" s="77"/>
    </row>
    <row r="50" spans="1:10" s="34" customFormat="1" ht="14.45" customHeight="1" x14ac:dyDescent="0.25">
      <c r="A50" s="76"/>
      <c r="B50" s="76"/>
      <c r="C50" s="76"/>
      <c r="D50" s="76"/>
      <c r="E50" s="76"/>
      <c r="F50" s="77"/>
      <c r="G50" s="77"/>
      <c r="J50" s="301"/>
    </row>
    <row r="51" spans="1:10" s="34" customFormat="1" ht="14.45" customHeight="1" x14ac:dyDescent="0.25">
      <c r="A51" s="76"/>
      <c r="B51" s="76"/>
      <c r="C51" s="76"/>
      <c r="D51" s="76"/>
      <c r="E51" s="76"/>
      <c r="F51" s="77"/>
      <c r="G51" s="77"/>
      <c r="J51" s="301"/>
    </row>
    <row r="52" spans="1:10" s="34" customFormat="1" ht="14.45" customHeight="1" x14ac:dyDescent="0.25">
      <c r="A52" s="76"/>
      <c r="B52" s="76"/>
      <c r="C52" s="76"/>
      <c r="D52" s="76"/>
      <c r="E52" s="76"/>
      <c r="F52" s="77"/>
      <c r="G52" s="77"/>
    </row>
    <row r="53" spans="1:10" s="34" customFormat="1" ht="14.45" customHeight="1" x14ac:dyDescent="0.25">
      <c r="A53" s="76"/>
      <c r="B53" s="76"/>
      <c r="C53" s="76"/>
      <c r="D53" s="76"/>
      <c r="E53" s="76"/>
      <c r="F53" s="77"/>
      <c r="G53" s="77"/>
    </row>
    <row r="54" spans="1:10" s="34" customFormat="1" ht="14.45" customHeight="1" x14ac:dyDescent="0.25">
      <c r="A54" s="76"/>
      <c r="B54" s="76"/>
      <c r="C54" s="76"/>
      <c r="D54" s="76"/>
      <c r="E54" s="76"/>
      <c r="F54" s="77"/>
      <c r="G54" s="77"/>
    </row>
    <row r="55" spans="1:10" s="34" customFormat="1" ht="14.45" customHeight="1" x14ac:dyDescent="0.25">
      <c r="A55" s="76"/>
      <c r="B55" s="76"/>
      <c r="C55" s="76"/>
      <c r="D55" s="76"/>
      <c r="E55" s="76"/>
      <c r="F55" s="77"/>
      <c r="G55" s="77"/>
    </row>
    <row r="56" spans="1:10" s="34" customFormat="1" ht="14.45" customHeight="1" x14ac:dyDescent="0.25">
      <c r="A56" s="76"/>
      <c r="B56" s="76"/>
      <c r="C56" s="76"/>
      <c r="D56" s="76"/>
      <c r="E56" s="76"/>
      <c r="F56" s="77"/>
      <c r="G56" s="77"/>
    </row>
    <row r="57" spans="1:10" s="34" customFormat="1" ht="14.45" customHeight="1" x14ac:dyDescent="0.25">
      <c r="A57" s="76"/>
      <c r="B57" s="76"/>
      <c r="C57" s="76"/>
      <c r="D57" s="76"/>
      <c r="E57" s="76"/>
      <c r="F57" s="77"/>
      <c r="G57" s="77"/>
    </row>
    <row r="58" spans="1:10" s="34" customFormat="1" ht="14.45" customHeight="1" x14ac:dyDescent="0.25">
      <c r="A58" s="76"/>
      <c r="B58" s="76"/>
      <c r="C58" s="76"/>
      <c r="D58" s="76"/>
      <c r="E58" s="76"/>
      <c r="F58" s="77"/>
      <c r="G58" s="77"/>
    </row>
    <row r="59" spans="1:10" s="34" customFormat="1" ht="14.45" customHeight="1" thickBot="1" x14ac:dyDescent="0.3">
      <c r="A59" s="76"/>
      <c r="B59" s="76"/>
      <c r="C59" s="76"/>
      <c r="D59" s="76"/>
      <c r="E59" s="76"/>
      <c r="F59" s="77"/>
      <c r="G59" s="77"/>
    </row>
    <row r="60" spans="1:10" ht="21" x14ac:dyDescent="0.25">
      <c r="A60" s="78" t="s">
        <v>84</v>
      </c>
      <c r="B60" s="78"/>
      <c r="H60" s="154" t="s">
        <v>127</v>
      </c>
      <c r="I60" s="158"/>
      <c r="J60" s="158"/>
    </row>
    <row r="61" spans="1:10" s="35" customFormat="1" ht="13.5" customHeight="1" thickBot="1" x14ac:dyDescent="0.3">
      <c r="A61" s="82" t="s">
        <v>58</v>
      </c>
      <c r="B61" s="82"/>
      <c r="C61" s="82"/>
      <c r="D61" s="82"/>
      <c r="E61" s="83"/>
      <c r="F61" s="83"/>
      <c r="G61" s="84"/>
      <c r="H61" s="153" t="s">
        <v>128</v>
      </c>
      <c r="I61" s="36"/>
      <c r="J61" s="36"/>
    </row>
    <row r="62" spans="1:10" s="35" customFormat="1" ht="30.75" customHeight="1" thickBot="1" x14ac:dyDescent="0.25">
      <c r="A62" s="51" t="s">
        <v>1</v>
      </c>
      <c r="B62" s="73" t="s">
        <v>2</v>
      </c>
      <c r="C62" s="85" t="s">
        <v>3</v>
      </c>
      <c r="D62" s="368" t="s">
        <v>60</v>
      </c>
      <c r="E62" s="369"/>
      <c r="F62" s="369"/>
      <c r="G62" s="86" t="s">
        <v>62</v>
      </c>
      <c r="H62" s="222" t="s">
        <v>173</v>
      </c>
      <c r="I62" s="223" t="s">
        <v>130</v>
      </c>
      <c r="J62" s="224" t="s">
        <v>131</v>
      </c>
    </row>
    <row r="63" spans="1:10" s="1" customFormat="1" ht="18" customHeight="1" x14ac:dyDescent="0.25">
      <c r="A63" s="324">
        <v>1032</v>
      </c>
      <c r="B63" s="325">
        <v>5225</v>
      </c>
      <c r="C63" s="98" t="s">
        <v>7</v>
      </c>
      <c r="D63" s="402" t="s">
        <v>89</v>
      </c>
      <c r="E63" s="403"/>
      <c r="F63" s="403"/>
      <c r="G63" s="99">
        <v>4644</v>
      </c>
      <c r="H63" s="217">
        <v>0</v>
      </c>
      <c r="I63" s="218">
        <v>0</v>
      </c>
      <c r="J63" s="219">
        <f>SUM(G63+I63)</f>
        <v>4644</v>
      </c>
    </row>
    <row r="64" spans="1:10" s="2" customFormat="1" ht="18" customHeight="1" x14ac:dyDescent="0.25">
      <c r="A64" s="92">
        <v>2143</v>
      </c>
      <c r="B64" s="93">
        <v>5229</v>
      </c>
      <c r="C64" s="87" t="s">
        <v>8</v>
      </c>
      <c r="D64" s="358" t="s">
        <v>90</v>
      </c>
      <c r="E64" s="359"/>
      <c r="F64" s="359"/>
      <c r="G64" s="88">
        <v>13566</v>
      </c>
      <c r="H64" s="220">
        <v>0</v>
      </c>
      <c r="I64" s="218">
        <f>SUM(-7)</f>
        <v>-7</v>
      </c>
      <c r="J64" s="219">
        <f t="shared" ref="J64:J92" si="6">SUM(G64+I64)</f>
        <v>13559</v>
      </c>
    </row>
    <row r="65" spans="1:10" ht="18" customHeight="1" x14ac:dyDescent="0.25">
      <c r="A65" s="92">
        <v>2143</v>
      </c>
      <c r="B65" s="93">
        <v>5229</v>
      </c>
      <c r="C65" s="87" t="s">
        <v>8</v>
      </c>
      <c r="D65" s="358" t="s">
        <v>80</v>
      </c>
      <c r="E65" s="359"/>
      <c r="F65" s="359"/>
      <c r="G65" s="88">
        <v>4500</v>
      </c>
      <c r="H65" s="220">
        <v>0</v>
      </c>
      <c r="I65" s="218">
        <f t="shared" ref="I65:I92" si="7">SUM(H65)</f>
        <v>0</v>
      </c>
      <c r="J65" s="219">
        <f t="shared" si="6"/>
        <v>4500</v>
      </c>
    </row>
    <row r="66" spans="1:10" ht="18" customHeight="1" x14ac:dyDescent="0.25">
      <c r="A66" s="92">
        <v>2292</v>
      </c>
      <c r="B66" s="93">
        <v>5323</v>
      </c>
      <c r="C66" s="87" t="s">
        <v>85</v>
      </c>
      <c r="D66" s="358" t="s">
        <v>77</v>
      </c>
      <c r="E66" s="359"/>
      <c r="F66" s="363"/>
      <c r="G66" s="88">
        <v>5000</v>
      </c>
      <c r="H66" s="220">
        <v>0</v>
      </c>
      <c r="I66" s="218">
        <f t="shared" si="7"/>
        <v>0</v>
      </c>
      <c r="J66" s="219">
        <f t="shared" si="6"/>
        <v>5000</v>
      </c>
    </row>
    <row r="67" spans="1:10" ht="14.1" customHeight="1" x14ac:dyDescent="0.25">
      <c r="A67" s="92">
        <v>2292</v>
      </c>
      <c r="B67" s="93">
        <v>5323</v>
      </c>
      <c r="C67" s="87" t="s">
        <v>61</v>
      </c>
      <c r="D67" s="358" t="s">
        <v>86</v>
      </c>
      <c r="E67" s="359"/>
      <c r="F67" s="363"/>
      <c r="G67" s="88">
        <v>373774.7</v>
      </c>
      <c r="H67" s="220">
        <v>0</v>
      </c>
      <c r="I67" s="218">
        <f t="shared" si="7"/>
        <v>0</v>
      </c>
      <c r="J67" s="219">
        <f t="shared" si="6"/>
        <v>373774.7</v>
      </c>
    </row>
    <row r="68" spans="1:10" ht="18" customHeight="1" x14ac:dyDescent="0.25">
      <c r="A68" s="92">
        <v>3119</v>
      </c>
      <c r="B68" s="93">
        <v>5331</v>
      </c>
      <c r="C68" s="87" t="s">
        <v>59</v>
      </c>
      <c r="D68" s="358" t="s">
        <v>91</v>
      </c>
      <c r="E68" s="359"/>
      <c r="F68" s="359"/>
      <c r="G68" s="88">
        <v>5000000</v>
      </c>
      <c r="H68" s="221">
        <v>0</v>
      </c>
      <c r="I68" s="218">
        <f t="shared" si="7"/>
        <v>0</v>
      </c>
      <c r="J68" s="219">
        <f t="shared" si="6"/>
        <v>5000000</v>
      </c>
    </row>
    <row r="69" spans="1:10" ht="18" customHeight="1" x14ac:dyDescent="0.25">
      <c r="A69" s="396">
        <v>3119</v>
      </c>
      <c r="B69" s="399">
        <v>5336</v>
      </c>
      <c r="C69" s="87" t="s">
        <v>139</v>
      </c>
      <c r="D69" s="370" t="s">
        <v>140</v>
      </c>
      <c r="E69" s="371"/>
      <c r="F69" s="371"/>
      <c r="G69" s="88">
        <v>0</v>
      </c>
      <c r="H69" s="221">
        <v>-10942.94</v>
      </c>
      <c r="I69" s="218">
        <f>SUM(12007.24-10942.94)</f>
        <v>1064.2999999999993</v>
      </c>
      <c r="J69" s="219">
        <f t="shared" si="6"/>
        <v>1064.2999999999993</v>
      </c>
    </row>
    <row r="70" spans="1:10" ht="18" customHeight="1" x14ac:dyDescent="0.25">
      <c r="A70" s="397"/>
      <c r="B70" s="400"/>
      <c r="C70" s="87" t="s">
        <v>139</v>
      </c>
      <c r="D70" s="370" t="s">
        <v>141</v>
      </c>
      <c r="E70" s="371"/>
      <c r="F70" s="371"/>
      <c r="G70" s="88">
        <v>0</v>
      </c>
      <c r="H70" s="221">
        <v>-1931.11</v>
      </c>
      <c r="I70" s="218">
        <f>SUM(2118.93-1931.11)</f>
        <v>187.81999999999994</v>
      </c>
      <c r="J70" s="219">
        <f t="shared" si="6"/>
        <v>187.81999999999994</v>
      </c>
    </row>
    <row r="71" spans="1:10" ht="18" customHeight="1" x14ac:dyDescent="0.25">
      <c r="A71" s="397"/>
      <c r="B71" s="400"/>
      <c r="C71" s="87" t="s">
        <v>139</v>
      </c>
      <c r="D71" s="370" t="s">
        <v>174</v>
      </c>
      <c r="E71" s="371"/>
      <c r="F71" s="371"/>
      <c r="G71" s="88">
        <v>0</v>
      </c>
      <c r="H71" s="220">
        <v>1280381.02</v>
      </c>
      <c r="I71" s="218">
        <v>1280381.02</v>
      </c>
      <c r="J71" s="219">
        <f t="shared" si="6"/>
        <v>1280381.02</v>
      </c>
    </row>
    <row r="72" spans="1:10" ht="18" customHeight="1" x14ac:dyDescent="0.25">
      <c r="A72" s="398"/>
      <c r="B72" s="401"/>
      <c r="C72" s="87" t="s">
        <v>139</v>
      </c>
      <c r="D72" s="370" t="s">
        <v>175</v>
      </c>
      <c r="E72" s="371"/>
      <c r="F72" s="371"/>
      <c r="G72" s="88">
        <v>0</v>
      </c>
      <c r="H72" s="220">
        <v>388193.98</v>
      </c>
      <c r="I72" s="218">
        <v>388193.98</v>
      </c>
      <c r="J72" s="219">
        <f t="shared" si="6"/>
        <v>388193.98</v>
      </c>
    </row>
    <row r="73" spans="1:10" ht="18" customHeight="1" x14ac:dyDescent="0.25">
      <c r="A73" s="92">
        <v>3149</v>
      </c>
      <c r="B73" s="93">
        <v>5221</v>
      </c>
      <c r="C73" s="87" t="s">
        <v>10</v>
      </c>
      <c r="D73" s="358" t="s">
        <v>94</v>
      </c>
      <c r="E73" s="359"/>
      <c r="F73" s="363"/>
      <c r="G73" s="88">
        <v>5000</v>
      </c>
      <c r="H73" s="220">
        <v>0</v>
      </c>
      <c r="I73" s="218">
        <f t="shared" si="7"/>
        <v>0</v>
      </c>
      <c r="J73" s="219">
        <f t="shared" si="6"/>
        <v>5000</v>
      </c>
    </row>
    <row r="74" spans="1:10" ht="18" customHeight="1" x14ac:dyDescent="0.25">
      <c r="A74" s="92">
        <v>3149</v>
      </c>
      <c r="B74" s="93">
        <v>6359</v>
      </c>
      <c r="C74" s="87" t="s">
        <v>150</v>
      </c>
      <c r="D74" s="358" t="s">
        <v>146</v>
      </c>
      <c r="E74" s="359"/>
      <c r="F74" s="363"/>
      <c r="G74" s="88">
        <v>0</v>
      </c>
      <c r="H74" s="220">
        <v>0</v>
      </c>
      <c r="I74" s="218">
        <f>SUM(81172)</f>
        <v>81172</v>
      </c>
      <c r="J74" s="219">
        <f t="shared" si="6"/>
        <v>81172</v>
      </c>
    </row>
    <row r="75" spans="1:10" ht="18" customHeight="1" x14ac:dyDescent="0.25">
      <c r="A75" s="92">
        <v>3314</v>
      </c>
      <c r="B75" s="93">
        <v>5229</v>
      </c>
      <c r="C75" s="87" t="s">
        <v>8</v>
      </c>
      <c r="D75" s="358" t="s">
        <v>75</v>
      </c>
      <c r="E75" s="359"/>
      <c r="F75" s="359"/>
      <c r="G75" s="88">
        <v>550</v>
      </c>
      <c r="H75" s="220">
        <v>0</v>
      </c>
      <c r="I75" s="218">
        <f t="shared" si="7"/>
        <v>0</v>
      </c>
      <c r="J75" s="219">
        <f t="shared" si="6"/>
        <v>550</v>
      </c>
    </row>
    <row r="76" spans="1:10" ht="18" customHeight="1" x14ac:dyDescent="0.25">
      <c r="A76" s="92">
        <v>3329</v>
      </c>
      <c r="B76" s="93">
        <v>5223</v>
      </c>
      <c r="C76" s="87" t="s">
        <v>149</v>
      </c>
      <c r="D76" s="358" t="s">
        <v>145</v>
      </c>
      <c r="E76" s="359"/>
      <c r="F76" s="363"/>
      <c r="G76" s="88">
        <v>0</v>
      </c>
      <c r="H76" s="220">
        <v>0</v>
      </c>
      <c r="I76" s="218">
        <f>SUM(100000)</f>
        <v>100000</v>
      </c>
      <c r="J76" s="219">
        <f t="shared" si="6"/>
        <v>100000</v>
      </c>
    </row>
    <row r="77" spans="1:10" s="2" customFormat="1" ht="14.1" customHeight="1" x14ac:dyDescent="0.25">
      <c r="A77" s="92">
        <v>3419</v>
      </c>
      <c r="B77" s="93">
        <v>5222</v>
      </c>
      <c r="C77" s="87" t="s">
        <v>9</v>
      </c>
      <c r="D77" s="358" t="s">
        <v>76</v>
      </c>
      <c r="E77" s="359"/>
      <c r="F77" s="359"/>
      <c r="G77" s="88">
        <v>420000</v>
      </c>
      <c r="H77" s="221">
        <v>0</v>
      </c>
      <c r="I77" s="218">
        <f t="shared" si="7"/>
        <v>0</v>
      </c>
      <c r="J77" s="219">
        <f t="shared" si="6"/>
        <v>420000</v>
      </c>
    </row>
    <row r="78" spans="1:10" s="2" customFormat="1" ht="14.1" customHeight="1" x14ac:dyDescent="0.25">
      <c r="A78" s="92">
        <v>3419</v>
      </c>
      <c r="B78" s="93">
        <v>5222</v>
      </c>
      <c r="C78" s="87" t="s">
        <v>9</v>
      </c>
      <c r="D78" s="358" t="s">
        <v>151</v>
      </c>
      <c r="E78" s="359"/>
      <c r="F78" s="363"/>
      <c r="G78" s="88">
        <v>0</v>
      </c>
      <c r="H78" s="221">
        <v>0</v>
      </c>
      <c r="I78" s="218">
        <v>15000</v>
      </c>
      <c r="J78" s="219">
        <f t="shared" si="6"/>
        <v>15000</v>
      </c>
    </row>
    <row r="79" spans="1:10" s="2" customFormat="1" ht="14.1" customHeight="1" x14ac:dyDescent="0.25">
      <c r="A79" s="92">
        <v>3419</v>
      </c>
      <c r="B79" s="93">
        <v>5222</v>
      </c>
      <c r="C79" s="87" t="s">
        <v>9</v>
      </c>
      <c r="D79" s="358" t="s">
        <v>154</v>
      </c>
      <c r="E79" s="359"/>
      <c r="F79" s="363"/>
      <c r="G79" s="88">
        <v>0</v>
      </c>
      <c r="H79" s="221">
        <v>0</v>
      </c>
      <c r="I79" s="218">
        <v>28000</v>
      </c>
      <c r="J79" s="219">
        <f t="shared" si="6"/>
        <v>28000</v>
      </c>
    </row>
    <row r="80" spans="1:10" s="2" customFormat="1" ht="14.1" customHeight="1" x14ac:dyDescent="0.25">
      <c r="A80" s="92">
        <v>3900</v>
      </c>
      <c r="B80" s="93">
        <v>5222</v>
      </c>
      <c r="C80" s="87" t="s">
        <v>9</v>
      </c>
      <c r="D80" s="364" t="s">
        <v>78</v>
      </c>
      <c r="E80" s="365"/>
      <c r="F80" s="366"/>
      <c r="G80" s="88">
        <v>20000</v>
      </c>
      <c r="H80" s="220">
        <v>0</v>
      </c>
      <c r="I80" s="218">
        <f t="shared" si="7"/>
        <v>0</v>
      </c>
      <c r="J80" s="219">
        <f t="shared" si="6"/>
        <v>20000</v>
      </c>
    </row>
    <row r="81" spans="1:10" s="2" customFormat="1" ht="14.1" customHeight="1" x14ac:dyDescent="0.25">
      <c r="A81" s="92">
        <v>3900</v>
      </c>
      <c r="B81" s="93">
        <v>5222</v>
      </c>
      <c r="C81" s="87" t="s">
        <v>9</v>
      </c>
      <c r="D81" s="364" t="s">
        <v>79</v>
      </c>
      <c r="E81" s="365"/>
      <c r="F81" s="366"/>
      <c r="G81" s="88">
        <v>20000</v>
      </c>
      <c r="H81" s="220">
        <v>0</v>
      </c>
      <c r="I81" s="218">
        <f t="shared" si="7"/>
        <v>0</v>
      </c>
      <c r="J81" s="219">
        <f t="shared" si="6"/>
        <v>20000</v>
      </c>
    </row>
    <row r="82" spans="1:10" s="2" customFormat="1" ht="14.1" customHeight="1" x14ac:dyDescent="0.25">
      <c r="A82" s="92">
        <v>3900</v>
      </c>
      <c r="B82" s="93">
        <v>5492</v>
      </c>
      <c r="C82" s="87" t="s">
        <v>153</v>
      </c>
      <c r="D82" s="364" t="s">
        <v>152</v>
      </c>
      <c r="E82" s="365"/>
      <c r="F82" s="366"/>
      <c r="G82" s="88">
        <v>0</v>
      </c>
      <c r="H82" s="220">
        <v>0</v>
      </c>
      <c r="I82" s="218">
        <v>20000</v>
      </c>
      <c r="J82" s="219">
        <f t="shared" si="6"/>
        <v>20000</v>
      </c>
    </row>
    <row r="83" spans="1:10" ht="23.45" customHeight="1" thickBot="1" x14ac:dyDescent="0.3">
      <c r="A83" s="94">
        <v>5512</v>
      </c>
      <c r="B83" s="95">
        <v>5222</v>
      </c>
      <c r="C83" s="96" t="s">
        <v>9</v>
      </c>
      <c r="D83" s="360" t="s">
        <v>93</v>
      </c>
      <c r="E83" s="361"/>
      <c r="F83" s="367"/>
      <c r="G83" s="97">
        <v>40000</v>
      </c>
      <c r="H83" s="336">
        <v>0</v>
      </c>
      <c r="I83" s="337">
        <f t="shared" si="7"/>
        <v>0</v>
      </c>
      <c r="J83" s="338">
        <f t="shared" si="6"/>
        <v>40000</v>
      </c>
    </row>
    <row r="84" spans="1:10" s="34" customFormat="1" ht="14.45" customHeight="1" x14ac:dyDescent="0.25">
      <c r="A84" s="76"/>
      <c r="B84" s="76"/>
      <c r="C84" s="76"/>
      <c r="D84" s="76"/>
      <c r="E84" s="76"/>
      <c r="F84" s="77"/>
      <c r="G84" s="77"/>
    </row>
    <row r="85" spans="1:10" s="34" customFormat="1" ht="14.45" customHeight="1" thickBot="1" x14ac:dyDescent="0.3">
      <c r="A85" s="76"/>
      <c r="B85" s="76"/>
      <c r="C85" s="76"/>
      <c r="D85" s="76"/>
      <c r="E85" s="76"/>
      <c r="F85" s="77"/>
      <c r="G85" s="77"/>
    </row>
    <row r="86" spans="1:10" ht="21" x14ac:dyDescent="0.25">
      <c r="A86" s="78" t="s">
        <v>84</v>
      </c>
      <c r="B86" s="78"/>
      <c r="H86" s="154" t="s">
        <v>127</v>
      </c>
      <c r="I86" s="158"/>
      <c r="J86" s="158"/>
    </row>
    <row r="87" spans="1:10" s="35" customFormat="1" ht="13.5" customHeight="1" thickBot="1" x14ac:dyDescent="0.3">
      <c r="A87" s="82" t="s">
        <v>58</v>
      </c>
      <c r="B87" s="82"/>
      <c r="C87" s="82"/>
      <c r="D87" s="82"/>
      <c r="E87" s="83"/>
      <c r="F87" s="83"/>
      <c r="G87" s="84"/>
      <c r="H87" s="153" t="s">
        <v>128</v>
      </c>
      <c r="I87" s="36"/>
      <c r="J87" s="36"/>
    </row>
    <row r="88" spans="1:10" s="35" customFormat="1" ht="30.75" customHeight="1" thickBot="1" x14ac:dyDescent="0.25">
      <c r="A88" s="51" t="s">
        <v>1</v>
      </c>
      <c r="B88" s="73" t="s">
        <v>2</v>
      </c>
      <c r="C88" s="85" t="s">
        <v>3</v>
      </c>
      <c r="D88" s="368" t="s">
        <v>60</v>
      </c>
      <c r="E88" s="369"/>
      <c r="F88" s="369"/>
      <c r="G88" s="86" t="s">
        <v>62</v>
      </c>
      <c r="H88" s="222" t="s">
        <v>173</v>
      </c>
      <c r="I88" s="223" t="s">
        <v>130</v>
      </c>
      <c r="J88" s="224" t="s">
        <v>131</v>
      </c>
    </row>
    <row r="89" spans="1:10" s="2" customFormat="1" ht="18" customHeight="1" x14ac:dyDescent="0.25">
      <c r="A89" s="92">
        <v>6171</v>
      </c>
      <c r="B89" s="93">
        <v>5221</v>
      </c>
      <c r="C89" s="87" t="s">
        <v>10</v>
      </c>
      <c r="D89" s="358" t="s">
        <v>88</v>
      </c>
      <c r="E89" s="359"/>
      <c r="F89" s="359"/>
      <c r="G89" s="88">
        <v>19942</v>
      </c>
      <c r="H89" s="220">
        <v>0</v>
      </c>
      <c r="I89" s="218">
        <f t="shared" si="7"/>
        <v>0</v>
      </c>
      <c r="J89" s="219">
        <f t="shared" si="6"/>
        <v>19942</v>
      </c>
    </row>
    <row r="90" spans="1:10" ht="18" customHeight="1" x14ac:dyDescent="0.25">
      <c r="A90" s="92">
        <v>6171</v>
      </c>
      <c r="B90" s="93">
        <v>5229</v>
      </c>
      <c r="C90" s="87" t="s">
        <v>8</v>
      </c>
      <c r="D90" s="358" t="s">
        <v>81</v>
      </c>
      <c r="E90" s="359"/>
      <c r="F90" s="359"/>
      <c r="G90" s="88">
        <v>7434</v>
      </c>
      <c r="H90" s="220">
        <v>0</v>
      </c>
      <c r="I90" s="218">
        <f t="shared" si="7"/>
        <v>0</v>
      </c>
      <c r="J90" s="219">
        <f t="shared" si="6"/>
        <v>7434</v>
      </c>
    </row>
    <row r="91" spans="1:10" ht="14.1" customHeight="1" x14ac:dyDescent="0.25">
      <c r="A91" s="92">
        <v>6171</v>
      </c>
      <c r="B91" s="93">
        <v>5321</v>
      </c>
      <c r="C91" s="87" t="s">
        <v>11</v>
      </c>
      <c r="D91" s="358" t="s">
        <v>92</v>
      </c>
      <c r="E91" s="359"/>
      <c r="F91" s="359"/>
      <c r="G91" s="88">
        <v>30000</v>
      </c>
      <c r="H91" s="221">
        <v>10000</v>
      </c>
      <c r="I91" s="218">
        <f>SUM(20000+10000)</f>
        <v>30000</v>
      </c>
      <c r="J91" s="219">
        <f t="shared" si="6"/>
        <v>60000</v>
      </c>
    </row>
    <row r="92" spans="1:10" ht="18" customHeight="1" thickBot="1" x14ac:dyDescent="0.3">
      <c r="A92" s="94">
        <v>6171</v>
      </c>
      <c r="B92" s="95">
        <v>5329</v>
      </c>
      <c r="C92" s="96" t="s">
        <v>12</v>
      </c>
      <c r="D92" s="360" t="s">
        <v>87</v>
      </c>
      <c r="E92" s="361"/>
      <c r="F92" s="361"/>
      <c r="G92" s="97">
        <v>48450</v>
      </c>
      <c r="H92" s="220">
        <v>0</v>
      </c>
      <c r="I92" s="218">
        <f t="shared" si="7"/>
        <v>0</v>
      </c>
      <c r="J92" s="219">
        <f t="shared" si="6"/>
        <v>48450</v>
      </c>
    </row>
    <row r="93" spans="1:10" s="1" customFormat="1" ht="15.75" thickBot="1" x14ac:dyDescent="0.3">
      <c r="A93" s="362" t="s">
        <v>20</v>
      </c>
      <c r="B93" s="362"/>
      <c r="C93" s="362"/>
      <c r="D93" s="362"/>
      <c r="E93" s="362"/>
      <c r="F93" s="80"/>
      <c r="G93" s="89">
        <f>SUM(G63:G92)</f>
        <v>6012860.7000000002</v>
      </c>
      <c r="H93" s="225">
        <f>SUM(H63:H92)</f>
        <v>1665700.95</v>
      </c>
      <c r="I93" s="226">
        <f>SUM(I63:I92)</f>
        <v>1943992.12</v>
      </c>
      <c r="J93" s="227">
        <f>SUM(J63:J92)</f>
        <v>7956852.8200000003</v>
      </c>
    </row>
  </sheetData>
  <mergeCells count="51">
    <mergeCell ref="C11:D11"/>
    <mergeCell ref="A12:D12"/>
    <mergeCell ref="A14:D14"/>
    <mergeCell ref="D88:F88"/>
    <mergeCell ref="C3:D3"/>
    <mergeCell ref="A4:D4"/>
    <mergeCell ref="C8:D8"/>
    <mergeCell ref="C9:D9"/>
    <mergeCell ref="C10:D10"/>
    <mergeCell ref="C45:D45"/>
    <mergeCell ref="A69:A72"/>
    <mergeCell ref="B69:B72"/>
    <mergeCell ref="D71:F71"/>
    <mergeCell ref="D72:F72"/>
    <mergeCell ref="D63:F63"/>
    <mergeCell ref="D64:F64"/>
    <mergeCell ref="I14:J14"/>
    <mergeCell ref="B32:C32"/>
    <mergeCell ref="B33:C33"/>
    <mergeCell ref="I48:J48"/>
    <mergeCell ref="B35:C35"/>
    <mergeCell ref="A38:D38"/>
    <mergeCell ref="A39:F39"/>
    <mergeCell ref="A40:D40"/>
    <mergeCell ref="A41:G41"/>
    <mergeCell ref="C44:D44"/>
    <mergeCell ref="A46:D46"/>
    <mergeCell ref="A48:E48"/>
    <mergeCell ref="D62:F62"/>
    <mergeCell ref="D78:F78"/>
    <mergeCell ref="D65:F65"/>
    <mergeCell ref="D66:F66"/>
    <mergeCell ref="D67:F67"/>
    <mergeCell ref="D68:F68"/>
    <mergeCell ref="D73:F73"/>
    <mergeCell ref="D74:F74"/>
    <mergeCell ref="D75:F75"/>
    <mergeCell ref="D76:F76"/>
    <mergeCell ref="D77:F77"/>
    <mergeCell ref="D69:F69"/>
    <mergeCell ref="D70:F70"/>
    <mergeCell ref="D90:F90"/>
    <mergeCell ref="D91:F91"/>
    <mergeCell ref="D92:F92"/>
    <mergeCell ref="A93:E93"/>
    <mergeCell ref="D79:F79"/>
    <mergeCell ref="D80:F80"/>
    <mergeCell ref="D81:F81"/>
    <mergeCell ref="D82:F82"/>
    <mergeCell ref="D83:F83"/>
    <mergeCell ref="D89:F89"/>
  </mergeCells>
  <pageMargins left="0" right="0" top="1.1811023622047245" bottom="0.59055118110236227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CZ00303453&amp;C&amp;"-,Tučné"&amp;14&amp;A/2023
ROZPOČET (RS, RO, RU)&amp;RRok 2023</oddHeader>
    <oddFooter>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Přehled o stavu rozpočtu 2023</vt:lpstr>
      <vt:lpstr>Rozpočtové opatření č. 5</vt:lpstr>
      <vt:lpstr>Příloha RO č. 5</vt:lpstr>
      <vt:lpstr>'Přehled o stavu rozpočtu 2023'!Názvy_tisku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2023-09-15T10:45:07Z</cp:lastPrinted>
  <dcterms:created xsi:type="dcterms:W3CDTF">2021-02-27T14:36:32Z</dcterms:created>
  <dcterms:modified xsi:type="dcterms:W3CDTF">2024-02-09T07:06:28Z</dcterms:modified>
</cp:coreProperties>
</file>