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30" yWindow="570" windowWidth="17895" windowHeight="6600" activeTab="1"/>
  </bookViews>
  <sheets>
    <sheet name="Přehled o stavu rozpočtu 2022" sheetId="25" r:id="rId1"/>
    <sheet name="Rozpočtové opatření č. 10" sheetId="54" r:id="rId2"/>
    <sheet name="Příloha RO č. 10" sheetId="53" r:id="rId3"/>
  </sheets>
  <definedNames>
    <definedName name="_xlnm.Print_Titles" localSheetId="0">'Přehled o stavu rozpočtu 2022'!$1:$2</definedName>
  </definedNames>
  <calcPr calcId="145621"/>
</workbook>
</file>

<file path=xl/calcChain.xml><?xml version="1.0" encoding="utf-8"?>
<calcChain xmlns="http://schemas.openxmlformats.org/spreadsheetml/2006/main">
  <c r="I77" i="53" l="1"/>
  <c r="J77" i="53" s="1"/>
  <c r="I40" i="53"/>
  <c r="I33" i="53"/>
  <c r="I32" i="53"/>
  <c r="M41" i="54" l="1"/>
  <c r="L41" i="54"/>
  <c r="M7" i="54" l="1"/>
  <c r="L7" i="54"/>
  <c r="I42" i="53" l="1"/>
  <c r="I35" i="53"/>
  <c r="I4" i="53"/>
  <c r="J4" i="53"/>
  <c r="E36" i="25"/>
  <c r="E19" i="25"/>
  <c r="H87" i="53"/>
  <c r="G87" i="53"/>
  <c r="I86" i="53"/>
  <c r="J86" i="53" s="1"/>
  <c r="I85" i="53"/>
  <c r="J85" i="53" s="1"/>
  <c r="I84" i="53"/>
  <c r="J84" i="53" s="1"/>
  <c r="I83" i="53"/>
  <c r="J83" i="53" s="1"/>
  <c r="I82" i="53"/>
  <c r="J82" i="53" s="1"/>
  <c r="J81" i="53"/>
  <c r="I81" i="53"/>
  <c r="I80" i="53"/>
  <c r="J80" i="53" s="1"/>
  <c r="I79" i="53"/>
  <c r="J79" i="53" s="1"/>
  <c r="I78" i="53"/>
  <c r="J78" i="53" s="1"/>
  <c r="J76" i="53"/>
  <c r="I76" i="53"/>
  <c r="I75" i="53"/>
  <c r="J75" i="53" s="1"/>
  <c r="I74" i="53"/>
  <c r="J74" i="53" s="1"/>
  <c r="I73" i="53"/>
  <c r="J73" i="53" s="1"/>
  <c r="J72" i="53"/>
  <c r="I72" i="53"/>
  <c r="I71" i="53"/>
  <c r="J71" i="53" s="1"/>
  <c r="I70" i="53"/>
  <c r="J70" i="53" s="1"/>
  <c r="I69" i="53"/>
  <c r="J69" i="53" s="1"/>
  <c r="J68" i="53"/>
  <c r="I68" i="53"/>
  <c r="I67" i="53"/>
  <c r="J67" i="53" s="1"/>
  <c r="I66" i="53"/>
  <c r="J66" i="53" s="1"/>
  <c r="I65" i="53"/>
  <c r="J65" i="53" s="1"/>
  <c r="I50" i="53"/>
  <c r="H50" i="53"/>
  <c r="G50" i="53"/>
  <c r="F50" i="53"/>
  <c r="E50" i="53"/>
  <c r="J49" i="53"/>
  <c r="J50" i="53" s="1"/>
  <c r="J43" i="53"/>
  <c r="J42" i="53"/>
  <c r="H41" i="53"/>
  <c r="G41" i="53"/>
  <c r="F41" i="53"/>
  <c r="E41" i="53"/>
  <c r="J40" i="53"/>
  <c r="I39" i="53"/>
  <c r="J39" i="53" s="1"/>
  <c r="J38" i="53"/>
  <c r="J37" i="53"/>
  <c r="J36" i="53"/>
  <c r="J35" i="53"/>
  <c r="J34" i="53"/>
  <c r="J33" i="53"/>
  <c r="J32" i="53"/>
  <c r="J31" i="53"/>
  <c r="H13" i="53"/>
  <c r="G13" i="53"/>
  <c r="F13" i="53"/>
  <c r="E13" i="53"/>
  <c r="I12" i="53"/>
  <c r="J12" i="53" s="1"/>
  <c r="I11" i="53"/>
  <c r="J11" i="53" s="1"/>
  <c r="I10" i="53"/>
  <c r="I13" i="53" s="1"/>
  <c r="J87" i="53" l="1"/>
  <c r="I15" i="53"/>
  <c r="J41" i="53"/>
  <c r="I52" i="53" s="1"/>
  <c r="I41" i="53"/>
  <c r="J10" i="53"/>
  <c r="J13" i="53" s="1"/>
  <c r="I87" i="53"/>
  <c r="E32" i="25"/>
  <c r="E15" i="25"/>
  <c r="D63" i="25" l="1"/>
  <c r="D62" i="25"/>
  <c r="C63" i="25" l="1"/>
  <c r="C62" i="25"/>
  <c r="D71" i="25" l="1"/>
  <c r="C75" i="25"/>
  <c r="E70" i="25"/>
  <c r="E69" i="25"/>
  <c r="E68" i="25"/>
  <c r="C67" i="25"/>
  <c r="C71" i="25" s="1"/>
  <c r="E42" i="25"/>
  <c r="D75" i="25"/>
  <c r="D64" i="25" l="1"/>
  <c r="D74" i="25"/>
  <c r="D76" i="25" s="1"/>
  <c r="E62" i="25"/>
  <c r="C74" i="25"/>
  <c r="C76" i="25" s="1"/>
  <c r="C64" i="25"/>
  <c r="E63" i="25"/>
  <c r="E75" i="25" s="1"/>
  <c r="E67" i="25"/>
  <c r="E71" i="25" s="1"/>
  <c r="E64" i="25" l="1"/>
  <c r="E74" i="25"/>
  <c r="E76" i="25" s="1"/>
</calcChain>
</file>

<file path=xl/sharedStrings.xml><?xml version="1.0" encoding="utf-8"?>
<sst xmlns="http://schemas.openxmlformats.org/spreadsheetml/2006/main" count="525" uniqueCount="223">
  <si>
    <t>I. ROZPOČTOVÉ PŘÍJMY</t>
  </si>
  <si>
    <t>Paragraf</t>
  </si>
  <si>
    <t>Položka</t>
  </si>
  <si>
    <t>Text</t>
  </si>
  <si>
    <t>0000</t>
  </si>
  <si>
    <t>6171</t>
  </si>
  <si>
    <t>Činnost místní správy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</si>
  <si>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</si>
  <si>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</si>
  <si>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</si>
  <si>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</si>
  <si>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</si>
  <si>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</si>
  <si>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</si>
  <si>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</si>
  <si>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</si>
  <si>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</si>
  <si>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</si>
  <si>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</si>
  <si>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</si>
  <si>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Finanční operace</t>
  </si>
  <si>
    <t>Ostatní činnosti</t>
  </si>
  <si>
    <t>FINANCOVÁNÍ</t>
  </si>
  <si>
    <t>Zpracovala : Pavlína Minářová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</si>
  <si>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</si>
  <si>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</si>
  <si>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</si>
  <si>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</si>
  <si>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</si>
  <si>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</si>
  <si>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</si>
  <si>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</si>
  <si>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</si>
  <si>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</si>
  <si>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</si>
  <si>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</si>
  <si>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</si>
  <si>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</si>
  <si>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</si>
  <si>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</si>
  <si>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</si>
  <si>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</si>
  <si>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</si>
  <si>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</si>
  <si>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</si>
  <si>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</si>
  <si>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</si>
  <si>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</si>
  <si>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</si>
  <si>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Arial"/>
        <family val="2"/>
        <charset val="238"/>
      </rPr>
      <t>Poznámka: (-) = úspora</t>
    </r>
  </si>
  <si>
    <t>PŘÍJMY 2022 celkem (+)</t>
  </si>
  <si>
    <t>VÝDAJE 2022 celkem (-)</t>
  </si>
  <si>
    <t>Rozpočet  schválený 2022</t>
  </si>
  <si>
    <t>Úpravený rozpočet 2021</t>
  </si>
  <si>
    <t>Stav k 31.12.2021 (skutečnost)</t>
  </si>
  <si>
    <t>ROZPOČET na ROK 2022</t>
  </si>
  <si>
    <t>8124</t>
  </si>
  <si>
    <t>Uhrazené splátky dlouhod. přijatých půjček (-)</t>
  </si>
  <si>
    <t>Příjem z daně z nemovitých věcí</t>
  </si>
  <si>
    <t>Příjem z poplatku za užívání veřejného prostranství</t>
  </si>
  <si>
    <t xml:space="preserve">Odvětvové třídění RS </t>
  </si>
  <si>
    <t>Civilní připravenost na krizové stavy</t>
  </si>
  <si>
    <t>Požární ochrana a IZS</t>
  </si>
  <si>
    <t>103x</t>
  </si>
  <si>
    <t>52xx</t>
  </si>
  <si>
    <t>55xx</t>
  </si>
  <si>
    <t>63xx</t>
  </si>
  <si>
    <t>64xx</t>
  </si>
  <si>
    <t>3xxx</t>
  </si>
  <si>
    <t>Služby pro obyvatelstvo</t>
  </si>
  <si>
    <t>Investiční transfery církvím a nábož.společnostem</t>
  </si>
  <si>
    <t>611x</t>
  </si>
  <si>
    <t>Zastupitelské orgány a volby</t>
  </si>
  <si>
    <t>FINANCOVÁNÍ CELKEM CELKEM</t>
  </si>
  <si>
    <t>2xxx</t>
  </si>
  <si>
    <t>Průmyslová a ostatní odvětví hospodářství</t>
  </si>
  <si>
    <t>pol. 8123</t>
  </si>
  <si>
    <r>
      <rPr>
        <b/>
        <sz val="9"/>
        <color theme="1"/>
        <rFont val="Arial"/>
        <family val="2"/>
        <charset val="238"/>
      </rPr>
      <t>VÝDAJE - ZÁVAZNÝ UKAZATEL - odvětvové třídění RS</t>
    </r>
    <r>
      <rPr>
        <sz val="9"/>
        <color theme="1"/>
        <rFont val="Arial"/>
        <family val="2"/>
        <charset val="238"/>
      </rPr>
      <t xml:space="preserve"> v rozsahu dle výše uvedeného třídění + </t>
    </r>
    <r>
      <rPr>
        <b/>
        <sz val="9"/>
        <color theme="1"/>
        <rFont val="Arial"/>
        <family val="2"/>
        <charset val="238"/>
      </rPr>
      <t>"Finanční vztahy k jiným osobám"</t>
    </r>
  </si>
  <si>
    <r>
      <rPr>
        <b/>
        <sz val="12"/>
        <color theme="1"/>
        <rFont val="Arial"/>
        <family val="2"/>
        <charset val="238"/>
      </rPr>
      <t>Finanční vztahy k jiným osobám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z val="7"/>
        <color theme="1"/>
        <rFont val="Arial"/>
        <family val="2"/>
        <charset val="238"/>
      </rPr>
      <t>(vč. příspěvků a dotací příspěvkové organizaci)</t>
    </r>
    <r>
      <rPr>
        <b/>
        <sz val="10"/>
        <color theme="1"/>
        <rFont val="Arial"/>
        <family val="2"/>
        <charset val="238"/>
      </rPr>
      <t xml:space="preserve"> - ZÁVAZNÝ UKAZATEL ROZPOČTU</t>
    </r>
  </si>
  <si>
    <t>Součást výše uvedeného odvětvové třídění RS.</t>
  </si>
  <si>
    <t>Neinvest.transfery zřízeným příspěvkovým org.</t>
  </si>
  <si>
    <t>Neinvestiční příspěvky zřízeným přísp.org.</t>
  </si>
  <si>
    <t>Příjemce - účel</t>
  </si>
  <si>
    <r>
      <t>Ostatní inv.transfery veř.rozp.územní úrovně</t>
    </r>
    <r>
      <rPr>
        <b/>
        <sz val="6"/>
        <rFont val="Arial"/>
        <family val="2"/>
        <charset val="238"/>
      </rPr>
      <t xml:space="preserve"> ZJ 035</t>
    </r>
  </si>
  <si>
    <t>TJ SOKOL Štíty, spolek - transfery na činnost roku 2022</t>
  </si>
  <si>
    <t>DMM Tetřívci Štíty - fin.dar na prac.pomůcky pro děti kroužku DMM Tetřívci</t>
  </si>
  <si>
    <t>Crhovská chasa - na pořádání spol., kultur. a sport. akcí v roce 2022</t>
  </si>
  <si>
    <t>Klub seniorů Štíty, z.s. - na poř. přednášek, kult.akcí, ... v roce 2022</t>
  </si>
  <si>
    <t>Charita Zábřeh - inv.dar na zajištění mobility pracovníků terénních soci.a zdrav.služeb - kofinancování invest.projektů obnovvy vozového parku</t>
  </si>
  <si>
    <t>Město Zábřeh - za řešení přestupků</t>
  </si>
  <si>
    <t>Mikroregion Zábřežsko - členský příspěvek za rok 2022</t>
  </si>
  <si>
    <t xml:space="preserve">SVOL, komora obecních lesů - členský příspěvek na rok 2022 </t>
  </si>
  <si>
    <t>SDRUŽENÍ CESTOVNÍHO RUCHU Jeseníky - člen.příspěvek na rok 2022</t>
  </si>
  <si>
    <t>Asociace turistických informačních center - člen.příspěvek na rok 2022</t>
  </si>
  <si>
    <t>ZŠ a MŠ Štíty - příspěvek na provoz ZŠ  a MŠ od zřizovatele</t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</si>
  <si>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120513014</t>
    </r>
    <r>
      <rPr>
        <sz val="8"/>
        <rFont val="Arial"/>
        <family val="2"/>
        <charset val="238"/>
      </rPr>
      <t xml:space="preserve"> 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</si>
  <si>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120113014</t>
    </r>
    <r>
      <rPr>
        <sz val="8"/>
        <rFont val="Arial"/>
        <family val="2"/>
        <charset val="238"/>
      </rPr>
      <t xml:space="preserve"> (nár.podíl)</t>
    </r>
  </si>
  <si>
    <t xml:space="preserve">Svaz knihovníků a informačních pracovníků - členský příspěvek 2022 </t>
  </si>
  <si>
    <t xml:space="preserve">Sdružení obcí Orlicko - inv.dar na nákup sněh.pásového vozidla - rolby  </t>
  </si>
  <si>
    <t xml:space="preserve">MAS Horní Pomoraví, o.p.s. - členský příspěvek v za rok 2022 </t>
  </si>
  <si>
    <t>Sdružení místních samospráv ČR, z. s. - členský příspěvek na rok 2022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</si>
  <si>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</si>
  <si>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(8123 - </t>
    </r>
    <r>
      <rPr>
        <b/>
        <sz val="7"/>
        <color indexed="18"/>
        <rFont val="Arial"/>
        <family val="2"/>
        <charset val="238"/>
      </rPr>
      <t>dlouhodobé přijaté půjčené prostředky</t>
    </r>
    <r>
      <rPr>
        <b/>
        <sz val="10"/>
        <color indexed="18"/>
        <rFont val="Arial"/>
        <family val="2"/>
        <charset val="238"/>
      </rPr>
      <t xml:space="preserve">) - ZMě Štíty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</si>
  <si>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23.03.2022: </t>
    </r>
  </si>
  <si>
    <t>622x</t>
  </si>
  <si>
    <t>Zahraniční pomoc a mezinárodní spolupráce j.n.</t>
  </si>
  <si>
    <t>VÝDAJE vč. FINANCOVÁNÍ CELKEM</t>
  </si>
  <si>
    <t>Investiční výdaje (6xxx)</t>
  </si>
  <si>
    <t>Neinvestiční výdaje (5xxx)</t>
  </si>
  <si>
    <t>Neinvestiční transfery cizím p.o.</t>
  </si>
  <si>
    <t xml:space="preserve">KIDSOK - příspěvek na dopravní obslužnost na rok 2022 </t>
  </si>
  <si>
    <r>
      <t xml:space="preserve">Neinvestiční transfery krajům </t>
    </r>
    <r>
      <rPr>
        <b/>
        <sz val="6"/>
        <rFont val="Arial"/>
        <family val="2"/>
        <charset val="238"/>
      </rPr>
      <t>ZJ 035</t>
    </r>
  </si>
  <si>
    <t xml:space="preserve">Pardubický kraj - příspěvek na dopravní obslužnost na rok 2022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</si>
  <si>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1/2022 - RMě Štíty č. 79 dne 06.04.2022: 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</si>
  <si>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</si>
  <si>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</si>
  <si>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</si>
  <si>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t>Rozpočtové změny 2022</t>
  </si>
  <si>
    <t>Rozpočet upravený 2022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</si>
  <si>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</si>
  <si>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</si>
  <si>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</si>
  <si>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</si>
  <si>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</si>
  <si>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</si>
  <si>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</si>
  <si>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</si>
  <si>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</si>
  <si>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</si>
  <si>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</si>
  <si>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</si>
  <si>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</si>
  <si>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</si>
  <si>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</si>
  <si>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</si>
  <si>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</si>
  <si>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0</t>
  </si>
  <si>
    <t>Celkem</t>
  </si>
  <si>
    <t>ROZPOČTOVÉ OPATŘENÍ aktuální</t>
  </si>
  <si>
    <t>¯</t>
  </si>
  <si>
    <t>Rozpočtové změny 2022 celkem</t>
  </si>
  <si>
    <t>ROZPOČET UPRAVENÝ na ROK 2022</t>
  </si>
  <si>
    <t>003xxx</t>
  </si>
  <si>
    <t>5xxx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</si>
  <si>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č. 21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</si>
  <si>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2/2022 - RMě Štíty č. 80 dne 21.04.2022: </t>
    </r>
  </si>
  <si>
    <t>4111</t>
  </si>
  <si>
    <t>0064xx</t>
  </si>
  <si>
    <t>001032</t>
  </si>
  <si>
    <t>003612</t>
  </si>
  <si>
    <t>006171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</si>
  <si>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3/2022 - RMě Štíty č. 81 dne 04.05.2022: </t>
    </r>
  </si>
  <si>
    <t xml:space="preserve">2) Změny rozpočtu - vlastní: </t>
  </si>
  <si>
    <t>Ostatní činnosti - neinvestiční výdaje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</si>
  <si>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4/2022 - RMě Štíty č. 82 dne 18.05.2022: </t>
    </r>
  </si>
  <si>
    <t>000</t>
  </si>
  <si>
    <t>003319</t>
  </si>
  <si>
    <t>2321</t>
  </si>
  <si>
    <t>002xxx</t>
  </si>
  <si>
    <t>0055xx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</si>
  <si>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5/2022 - RMě Štíty č. 83 dne 01.06.2022: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</si>
  <si>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6/2022 - ZMě Štíty č. 23 dne 15.06.2022: </t>
    </r>
  </si>
  <si>
    <t>003613</t>
  </si>
  <si>
    <t>003639</t>
  </si>
  <si>
    <t>003722</t>
  </si>
  <si>
    <t>002143</t>
  </si>
  <si>
    <t>1511</t>
  </si>
  <si>
    <t>2322</t>
  </si>
  <si>
    <t>Požární ochrana a IZS - neinvestiční výdaje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</si>
  <si>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7/2022 - RMě Štíty č. 86 dne 27.07.2022: </t>
    </r>
  </si>
  <si>
    <t>SH ČMS - Sbor dobrovolných hasičů Horní Studénky - fin.dar na částečné pokrytí nákladů na pořízení nástřikového terče</t>
  </si>
  <si>
    <t>ZŠ a MŠ Štíty - dar na zakoupení učebnic pro žáky z Ukrajiny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</si>
  <si>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8/2022 - RMě Štíty č. 87 dne 10.08.2022: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</si>
  <si>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9/2022 - RMě Štíty č. 88 dne 31.08.2022: </t>
    </r>
  </si>
  <si>
    <t>002212</t>
  </si>
  <si>
    <r>
      <t xml:space="preserve">VI. Neinvestiční dotace - "Volby do zastupitelstev obcí" - Ministerstvo financí prostřednictvím </t>
    </r>
    <r>
      <rPr>
        <b/>
        <sz val="12"/>
        <rFont val="Calibri"/>
        <family val="2"/>
        <charset val="238"/>
      </rPr>
      <t>Olomouckého kraje</t>
    </r>
  </si>
  <si>
    <t xml:space="preserve">Neinvestiční dotace - "Volby do zastupitelstev obcí" </t>
  </si>
  <si>
    <t>98187</t>
  </si>
  <si>
    <t>Volby do zastupitelstev ÚSC - výdaje hrazené z účelové neinvestiční dotace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</si>
  <si>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10/2022 - ZMě Štíty č. 24 dne 21.09.2022: </t>
    </r>
  </si>
  <si>
    <t>1334</t>
  </si>
  <si>
    <t>Příjem z odvodů za odnění půdy ze ZPF</t>
  </si>
  <si>
    <t>1343</t>
  </si>
  <si>
    <t>1349</t>
  </si>
  <si>
    <t>Příjem ze zrušených místních poplatku</t>
  </si>
  <si>
    <t>1381</t>
  </si>
  <si>
    <t>Příjem z daně z hazerdních her s výjimkou dílčí daně z technických her</t>
  </si>
  <si>
    <t>2111</t>
  </si>
  <si>
    <t>2112</t>
  </si>
  <si>
    <t>TIC Štíty - příjmy za služby - kopírování, skenování a tisk</t>
  </si>
  <si>
    <t xml:space="preserve">TIC Štíty - příjmy z prodeje zboží </t>
  </si>
  <si>
    <t>2324</t>
  </si>
  <si>
    <t xml:space="preserve">Komunikace - dobropis za vrácené palety vč. opotřebení </t>
  </si>
  <si>
    <t>Kultura - příjem za služby</t>
  </si>
  <si>
    <t>Kultura - přijaté peněžité neinvest.dary - "Kocourkovská pouť"</t>
  </si>
  <si>
    <t>BH - příjmy za služby související s nájmem</t>
  </si>
  <si>
    <t>MH - Přijaté neinvestiční příspěvky a náhrady</t>
  </si>
  <si>
    <t>3111</t>
  </si>
  <si>
    <t>MH - Příjem z prodeje pozemků</t>
  </si>
  <si>
    <t>KOMUNÁLNÍ ODPAD - příjmy za služby</t>
  </si>
  <si>
    <t>2212</t>
  </si>
  <si>
    <t xml:space="preserve">ODPADY - příjem od Města Zábřeh - sdílená pokuta </t>
  </si>
  <si>
    <t>003729</t>
  </si>
  <si>
    <t>Ostatní nakládání s odpady - příjem za kovový odpad</t>
  </si>
  <si>
    <t>005213</t>
  </si>
  <si>
    <t>5225</t>
  </si>
  <si>
    <t>LESNÍ HOSPODÁŘSTVÍ - neinvestiční výdaje</t>
  </si>
  <si>
    <t>Služby pro obyvatelstvo - neinvestiční výdaje</t>
  </si>
  <si>
    <t>Komunikace - poskytnutí pojistného plnění - poškozená okenní výplň aut.zastávky</t>
  </si>
  <si>
    <t>NBH - poskytnutí pojistného plnění - poškození budovy č.p. 336 nárazem vozidla</t>
  </si>
  <si>
    <t xml:space="preserve">KRIZOVÁ OPATŘENÍ - náhrady nákladů od zdravotní poj. za provedené covid testy </t>
  </si>
  <si>
    <t>5321</t>
  </si>
  <si>
    <t>Činnosti místní správy - neinvestiční výdaje</t>
  </si>
  <si>
    <t>RO č. 10/2022</t>
  </si>
  <si>
    <t>00611x</t>
  </si>
  <si>
    <t>Zastupitelské orgány a volby - neinvestiční výdaje</t>
  </si>
  <si>
    <t>003900</t>
  </si>
  <si>
    <t>5213</t>
  </si>
  <si>
    <t>JEDNOTA s.d. Zábřeh - finanční dar na Podporu venkovské prodejny na Březné</t>
  </si>
  <si>
    <t>Průmyslová a ostatní odvětví hospodářství - neinvestiční výdaje</t>
  </si>
  <si>
    <t>Neinvestiční transfery nefinančním podnikatelským subj. - práv.osobám</t>
  </si>
  <si>
    <t>JEDNOTA s.d. Zábřeh - fin.dar na Podporu venkovské prodejny na Březné</t>
  </si>
  <si>
    <t>00103x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</si>
</sst>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i/>
      <sz val="6"/>
      <color rgb="FF000000"/>
      <name val="Arial"/>
      <family val="2"/>
      <charset val="238"/>
    </font>
    <font>
      <b/>
      <i/>
      <sz val="7.5"/>
      <name val="Arial"/>
      <family val="2"/>
      <charset val="238"/>
    </font>
    <font>
      <b/>
      <sz val="7.5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9499999999999993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8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u/>
      <sz val="12.5"/>
      <color rgb="FF000080"/>
      <name val="Arial"/>
      <family val="2"/>
      <charset val="238"/>
    </font>
    <font>
      <b/>
      <u/>
      <sz val="7"/>
      <name val="Arial"/>
      <family val="2"/>
      <charset val="238"/>
    </font>
    <font>
      <b/>
      <u/>
      <sz val="12.5"/>
      <name val="Arial"/>
      <family val="2"/>
      <charset val="238"/>
    </font>
    <font>
      <b/>
      <i/>
      <sz val="6"/>
      <name val="Arial"/>
      <family val="2"/>
      <charset val="238"/>
    </font>
    <font>
      <sz val="8.9499999999999993"/>
      <name val="Arial"/>
      <family val="2"/>
      <charset val="238"/>
    </font>
    <font>
      <sz val="7"/>
      <name val="Arial"/>
      <family val="2"/>
      <charset val="238"/>
    </font>
    <font>
      <b/>
      <sz val="10.65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12.5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.5"/>
      <color rgb="FF000080"/>
      <name val="Arial"/>
      <family val="2"/>
      <charset val="238"/>
    </font>
    <font>
      <b/>
      <sz val="9"/>
      <color rgb="FF00008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0080"/>
      <name val="Arial"/>
      <family val="2"/>
      <charset val="238"/>
    </font>
    <font>
      <b/>
      <sz val="7"/>
      <color indexed="1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color theme="1"/>
      <name val="Calibri"/>
      <family val="2"/>
      <scheme val="minor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7"/>
      <name val="Arial"/>
      <family val="2"/>
      <charset val="238"/>
    </font>
    <font>
      <b/>
      <sz val="7"/>
      <name val="Symbol"/>
      <family val="1"/>
      <charset val="2"/>
    </font>
    <font>
      <sz val="9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4"/>
      <name val="Arial"/>
      <family val="2"/>
      <charset val="238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47"/>
      </patternFill>
    </fill>
  </fills>
  <borders count="135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/>
      <diagonal/>
    </border>
    <border>
      <left style="medium">
        <color rgb="FF000000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</borders>
  <cellStyleXfs count="8">
    <xf numFmtId="0" fontId="0" fillId="0" borderId="0"/>
    <xf numFmtId="0" fontId="2" fillId="0" borderId="0"/>
    <xf numFmtId="0" fontId="8" fillId="0" borderId="0"/>
    <xf numFmtId="0" fontId="38" fillId="0" borderId="0"/>
    <xf numFmtId="0" fontId="1" fillId="0" borderId="0"/>
    <xf numFmtId="0" fontId="61" fillId="0" borderId="0"/>
    <xf numFmtId="0" fontId="2" fillId="0" borderId="0"/>
    <xf numFmtId="0" fontId="95" fillId="0" borderId="0"/>
  </cellStyleXfs>
  <cellXfs count="332">
    <xf numFmtId="0" fontId="0" fillId="0" borderId="0" xfId="0"/>
    <xf numFmtId="0" fontId="2" fillId="0" borderId="0" xfId="1"/>
    <xf numFmtId="0" fontId="9" fillId="0" borderId="0" xfId="0" applyFont="1"/>
    <xf numFmtId="0" fontId="10" fillId="0" borderId="0" xfId="0" applyFont="1"/>
    <xf numFmtId="2" fontId="3" fillId="2" borderId="10" xfId="0" applyNumberFormat="1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165" fontId="16" fillId="0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justify" vertical="center"/>
    </xf>
    <xf numFmtId="0" fontId="21" fillId="0" borderId="0" xfId="0" applyFont="1" applyFill="1" applyAlignment="1" applyProtection="1">
      <alignment vertical="center"/>
    </xf>
    <xf numFmtId="165" fontId="13" fillId="5" borderId="13" xfId="0" applyNumberFormat="1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justify" vertical="center"/>
    </xf>
    <xf numFmtId="165" fontId="13" fillId="5" borderId="0" xfId="0" applyNumberFormat="1" applyFont="1" applyFill="1" applyAlignment="1" applyProtection="1">
      <alignment vertical="center"/>
    </xf>
    <xf numFmtId="3" fontId="27" fillId="6" borderId="14" xfId="0" applyNumberFormat="1" applyFont="1" applyFill="1" applyBorder="1" applyAlignment="1" applyProtection="1">
      <alignment horizontal="center" vertical="center" wrapText="1"/>
    </xf>
    <xf numFmtId="165" fontId="29" fillId="5" borderId="16" xfId="0" applyNumberFormat="1" applyFont="1" applyFill="1" applyBorder="1" applyAlignment="1" applyProtection="1">
      <alignment vertical="center" wrapText="1"/>
    </xf>
    <xf numFmtId="165" fontId="29" fillId="5" borderId="17" xfId="0" applyNumberFormat="1" applyFont="1" applyFill="1" applyBorder="1" applyAlignment="1" applyProtection="1">
      <alignment vertical="center" wrapText="1"/>
    </xf>
    <xf numFmtId="165" fontId="24" fillId="6" borderId="14" xfId="0" applyNumberFormat="1" applyFont="1" applyFill="1" applyBorder="1" applyAlignment="1" applyProtection="1">
      <alignment vertical="center" wrapText="1"/>
    </xf>
    <xf numFmtId="0" fontId="30" fillId="0" borderId="13" xfId="0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 applyProtection="1">
      <alignment vertical="center"/>
    </xf>
    <xf numFmtId="0" fontId="29" fillId="0" borderId="18" xfId="0" applyFont="1" applyFill="1" applyBorder="1" applyAlignment="1" applyProtection="1">
      <alignment vertical="center" wrapText="1"/>
    </xf>
    <xf numFmtId="165" fontId="29" fillId="5" borderId="19" xfId="0" applyNumberFormat="1" applyFont="1" applyFill="1" applyBorder="1" applyAlignment="1" applyProtection="1">
      <alignment horizontal="right" vertical="center" wrapText="1"/>
    </xf>
    <xf numFmtId="165" fontId="29" fillId="5" borderId="19" xfId="0" applyNumberFormat="1" applyFont="1" applyFill="1" applyBorder="1" applyAlignment="1" applyProtection="1">
      <alignment vertical="center" wrapText="1"/>
    </xf>
    <xf numFmtId="0" fontId="29" fillId="0" borderId="9" xfId="0" applyFont="1" applyFill="1" applyBorder="1" applyAlignment="1" applyProtection="1">
      <alignment vertical="center"/>
    </xf>
    <xf numFmtId="0" fontId="29" fillId="0" borderId="20" xfId="0" applyFont="1" applyFill="1" applyBorder="1" applyAlignment="1" applyProtection="1">
      <alignment vertical="center" wrapText="1"/>
    </xf>
    <xf numFmtId="165" fontId="29" fillId="0" borderId="15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Fill="1" applyAlignment="1" applyProtection="1">
      <alignment vertical="center"/>
    </xf>
    <xf numFmtId="166" fontId="29" fillId="0" borderId="0" xfId="0" applyNumberFormat="1" applyFont="1" applyFill="1" applyAlignment="1" applyProtection="1">
      <alignment vertical="center"/>
    </xf>
    <xf numFmtId="165" fontId="29" fillId="5" borderId="21" xfId="0" applyNumberFormat="1" applyFont="1" applyFill="1" applyBorder="1" applyAlignment="1" applyProtection="1">
      <alignment vertical="center" wrapText="1"/>
    </xf>
    <xf numFmtId="165" fontId="29" fillId="5" borderId="22" xfId="0" applyNumberFormat="1" applyFont="1" applyFill="1" applyBorder="1" applyAlignment="1" applyProtection="1">
      <alignment vertical="center" wrapText="1"/>
    </xf>
    <xf numFmtId="165" fontId="24" fillId="6" borderId="14" xfId="0" applyNumberFormat="1" applyFont="1" applyFill="1" applyBorder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164" fontId="46" fillId="2" borderId="11" xfId="0" applyNumberFormat="1" applyFont="1" applyFill="1" applyBorder="1" applyAlignment="1">
      <alignment horizontal="right" vertical="center" wrapText="1"/>
    </xf>
    <xf numFmtId="2" fontId="49" fillId="0" borderId="0" xfId="0" applyNumberFormat="1" applyFont="1" applyAlignment="1">
      <alignment horizontal="left" vertical="center"/>
    </xf>
    <xf numFmtId="164" fontId="50" fillId="0" borderId="0" xfId="0" applyNumberFormat="1" applyFont="1" applyAlignment="1">
      <alignment horizontal="left" vertical="center"/>
    </xf>
    <xf numFmtId="164" fontId="54" fillId="0" borderId="0" xfId="0" applyNumberFormat="1" applyFont="1" applyAlignment="1">
      <alignment vertical="center"/>
    </xf>
    <xf numFmtId="165" fontId="47" fillId="0" borderId="0" xfId="3" applyNumberFormat="1" applyFont="1" applyAlignment="1">
      <alignment vertical="center"/>
    </xf>
    <xf numFmtId="164" fontId="57" fillId="0" borderId="0" xfId="0" applyNumberFormat="1" applyFont="1" applyAlignment="1">
      <alignment vertical="center"/>
    </xf>
    <xf numFmtId="165" fontId="43" fillId="0" borderId="0" xfId="3" applyNumberFormat="1" applyFont="1" applyAlignment="1">
      <alignment horizontal="right"/>
    </xf>
    <xf numFmtId="2" fontId="58" fillId="0" borderId="0" xfId="0" applyNumberFormat="1" applyFont="1" applyAlignment="1">
      <alignment horizontal="left" vertical="center"/>
    </xf>
    <xf numFmtId="2" fontId="51" fillId="0" borderId="0" xfId="0" applyNumberFormat="1" applyFont="1" applyAlignment="1">
      <alignment horizontal="left" vertical="center"/>
    </xf>
    <xf numFmtId="164" fontId="54" fillId="0" borderId="0" xfId="1" applyNumberFormat="1" applyFont="1" applyAlignment="1">
      <alignment vertical="center"/>
    </xf>
    <xf numFmtId="164" fontId="57" fillId="0" borderId="0" xfId="1" applyNumberFormat="1" applyFont="1" applyAlignment="1">
      <alignment vertical="center"/>
    </xf>
    <xf numFmtId="164" fontId="45" fillId="4" borderId="7" xfId="0" applyNumberFormat="1" applyFont="1" applyFill="1" applyBorder="1" applyAlignment="1">
      <alignment horizontal="right" vertical="center"/>
    </xf>
    <xf numFmtId="0" fontId="0" fillId="4" borderId="0" xfId="0" applyFill="1"/>
    <xf numFmtId="164" fontId="48" fillId="0" borderId="0" xfId="3" applyNumberFormat="1" applyFont="1" applyAlignment="1">
      <alignment vertical="center" wrapText="1"/>
    </xf>
    <xf numFmtId="164" fontId="47" fillId="6" borderId="23" xfId="3" applyNumberFormat="1" applyFont="1" applyFill="1" applyBorder="1" applyAlignment="1">
      <alignment vertical="center" wrapText="1"/>
    </xf>
    <xf numFmtId="49" fontId="40" fillId="0" borderId="0" xfId="3" applyNumberFormat="1" applyFont="1" applyAlignment="1">
      <alignment vertical="center" wrapText="1"/>
    </xf>
    <xf numFmtId="164" fontId="47" fillId="0" borderId="0" xfId="3" applyNumberFormat="1" applyFont="1" applyAlignment="1">
      <alignment horizontal="right" vertical="center" wrapText="1"/>
    </xf>
    <xf numFmtId="164" fontId="43" fillId="0" borderId="0" xfId="3" applyNumberFormat="1" applyFont="1" applyAlignment="1">
      <alignment vertical="center"/>
    </xf>
    <xf numFmtId="164" fontId="45" fillId="4" borderId="39" xfId="0" applyNumberFormat="1" applyFont="1" applyFill="1" applyBorder="1" applyAlignment="1">
      <alignment horizontal="right" vertical="center"/>
    </xf>
    <xf numFmtId="49" fontId="11" fillId="4" borderId="38" xfId="0" applyNumberFormat="1" applyFont="1" applyFill="1" applyBorder="1" applyAlignment="1">
      <alignment horizontal="left" vertical="center"/>
    </xf>
    <xf numFmtId="164" fontId="64" fillId="4" borderId="8" xfId="0" applyNumberFormat="1" applyFont="1" applyFill="1" applyBorder="1" applyAlignment="1">
      <alignment horizontal="right" vertical="center"/>
    </xf>
    <xf numFmtId="164" fontId="45" fillId="2" borderId="12" xfId="0" applyNumberFormat="1" applyFont="1" applyFill="1" applyBorder="1" applyAlignment="1">
      <alignment horizontal="right" vertical="center" wrapText="1"/>
    </xf>
    <xf numFmtId="164" fontId="68" fillId="10" borderId="35" xfId="0" applyNumberFormat="1" applyFont="1" applyFill="1" applyBorder="1" applyAlignment="1">
      <alignment vertical="center" wrapText="1"/>
    </xf>
    <xf numFmtId="49" fontId="11" fillId="4" borderId="5" xfId="0" applyNumberFormat="1" applyFont="1" applyFill="1" applyBorder="1" applyAlignment="1">
      <alignment horizontal="left" vertical="center"/>
    </xf>
    <xf numFmtId="164" fontId="64" fillId="4" borderId="6" xfId="0" applyNumberFormat="1" applyFont="1" applyFill="1" applyBorder="1" applyAlignment="1">
      <alignment horizontal="right" vertical="center"/>
    </xf>
    <xf numFmtId="49" fontId="11" fillId="4" borderId="40" xfId="0" applyNumberFormat="1" applyFont="1" applyFill="1" applyBorder="1" applyAlignment="1">
      <alignment horizontal="left" vertical="center"/>
    </xf>
    <xf numFmtId="164" fontId="64" fillId="4" borderId="23" xfId="0" applyNumberFormat="1" applyFont="1" applyFill="1" applyBorder="1" applyAlignment="1">
      <alignment horizontal="right" vertical="center"/>
    </xf>
    <xf numFmtId="164" fontId="45" fillId="4" borderId="41" xfId="0" applyNumberFormat="1" applyFont="1" applyFill="1" applyBorder="1" applyAlignment="1">
      <alignment horizontal="right" vertical="center"/>
    </xf>
    <xf numFmtId="164" fontId="45" fillId="4" borderId="0" xfId="0" applyNumberFormat="1" applyFont="1" applyFill="1" applyBorder="1" applyAlignment="1">
      <alignment horizontal="right" vertical="center" wrapText="1"/>
    </xf>
    <xf numFmtId="0" fontId="62" fillId="4" borderId="0" xfId="0" applyFont="1" applyFill="1" applyBorder="1" applyAlignment="1">
      <alignment vertical="center" wrapText="1"/>
    </xf>
    <xf numFmtId="49" fontId="40" fillId="6" borderId="40" xfId="3" applyNumberFormat="1" applyFont="1" applyFill="1" applyBorder="1" applyAlignment="1">
      <alignment horizontal="left" vertical="center" wrapText="1"/>
    </xf>
    <xf numFmtId="164" fontId="45" fillId="6" borderId="41" xfId="3" applyNumberFormat="1" applyFont="1" applyFill="1" applyBorder="1" applyAlignment="1">
      <alignment vertical="center"/>
    </xf>
    <xf numFmtId="49" fontId="11" fillId="4" borderId="45" xfId="0" applyNumberFormat="1" applyFont="1" applyFill="1" applyBorder="1" applyAlignment="1">
      <alignment horizontal="left" vertical="center"/>
    </xf>
    <xf numFmtId="164" fontId="64" fillId="4" borderId="46" xfId="0" applyNumberFormat="1" applyFont="1" applyFill="1" applyBorder="1" applyAlignment="1">
      <alignment horizontal="right" vertical="center"/>
    </xf>
    <xf numFmtId="164" fontId="45" fillId="4" borderId="47" xfId="0" applyNumberFormat="1" applyFont="1" applyFill="1" applyBorder="1" applyAlignment="1">
      <alignment horizontal="right" vertical="center"/>
    </xf>
    <xf numFmtId="164" fontId="63" fillId="10" borderId="43" xfId="0" applyNumberFormat="1" applyFont="1" applyFill="1" applyBorder="1" applyAlignment="1">
      <alignment vertical="center" wrapText="1"/>
    </xf>
    <xf numFmtId="2" fontId="59" fillId="0" borderId="0" xfId="0" applyNumberFormat="1" applyFont="1" applyBorder="1" applyAlignment="1">
      <alignment horizontal="left" vertical="center"/>
    </xf>
    <xf numFmtId="2" fontId="70" fillId="0" borderId="0" xfId="0" applyNumberFormat="1" applyFont="1" applyAlignment="1">
      <alignment vertical="center"/>
    </xf>
    <xf numFmtId="2" fontId="3" fillId="2" borderId="26" xfId="0" applyNumberFormat="1" applyFont="1" applyFill="1" applyBorder="1" applyAlignment="1">
      <alignment horizontal="left" vertical="center" wrapText="1"/>
    </xf>
    <xf numFmtId="49" fontId="41" fillId="6" borderId="13" xfId="3" applyNumberFormat="1" applyFont="1" applyFill="1" applyBorder="1" applyAlignment="1">
      <alignment horizontal="left" vertical="center" wrapText="1"/>
    </xf>
    <xf numFmtId="2" fontId="73" fillId="0" borderId="0" xfId="0" applyNumberFormat="1" applyFont="1" applyAlignment="1">
      <alignment vertical="center"/>
    </xf>
    <xf numFmtId="164" fontId="74" fillId="0" borderId="0" xfId="0" applyNumberFormat="1" applyFont="1" applyAlignment="1">
      <alignment vertical="center"/>
    </xf>
    <xf numFmtId="164" fontId="75" fillId="0" borderId="0" xfId="0" applyNumberFormat="1" applyFont="1" applyAlignment="1">
      <alignment vertical="center"/>
    </xf>
    <xf numFmtId="0" fontId="76" fillId="0" borderId="0" xfId="0" applyFont="1"/>
    <xf numFmtId="2" fontId="4" fillId="2" borderId="52" xfId="0" applyNumberFormat="1" applyFont="1" applyFill="1" applyBorder="1" applyAlignment="1">
      <alignment horizontal="center" vertical="center" wrapText="1"/>
    </xf>
    <xf numFmtId="2" fontId="53" fillId="4" borderId="48" xfId="0" applyNumberFormat="1" applyFont="1" applyFill="1" applyBorder="1" applyAlignment="1">
      <alignment horizontal="left" vertical="center"/>
    </xf>
    <xf numFmtId="2" fontId="53" fillId="4" borderId="49" xfId="0" applyNumberFormat="1" applyFont="1" applyFill="1" applyBorder="1" applyAlignment="1">
      <alignment horizontal="left" vertical="center"/>
    </xf>
    <xf numFmtId="2" fontId="53" fillId="4" borderId="50" xfId="0" applyNumberFormat="1" applyFont="1" applyFill="1" applyBorder="1" applyAlignment="1">
      <alignment horizontal="left" vertical="center"/>
    </xf>
    <xf numFmtId="2" fontId="53" fillId="4" borderId="51" xfId="0" applyNumberFormat="1" applyFont="1" applyFill="1" applyBorder="1" applyAlignment="1">
      <alignment horizontal="left" vertical="center"/>
    </xf>
    <xf numFmtId="0" fontId="56" fillId="4" borderId="30" xfId="0" applyFont="1" applyFill="1" applyBorder="1" applyAlignment="1">
      <alignment horizontal="left" vertical="center" wrapText="1"/>
    </xf>
    <xf numFmtId="0" fontId="56" fillId="4" borderId="55" xfId="0" applyFont="1" applyFill="1" applyBorder="1" applyAlignment="1">
      <alignment horizontal="left" vertical="center" wrapText="1"/>
    </xf>
    <xf numFmtId="0" fontId="45" fillId="4" borderId="31" xfId="0" applyFont="1" applyFill="1" applyBorder="1" applyAlignment="1">
      <alignment horizontal="left" vertical="center" wrapText="1"/>
    </xf>
    <xf numFmtId="2" fontId="4" fillId="2" borderId="25" xfId="0" applyNumberFormat="1" applyFont="1" applyFill="1" applyBorder="1" applyAlignment="1">
      <alignment horizontal="left" vertical="center" wrapText="1"/>
    </xf>
    <xf numFmtId="0" fontId="77" fillId="4" borderId="31" xfId="0" applyFont="1" applyFill="1" applyBorder="1" applyAlignment="1">
      <alignment vertical="center" wrapText="1"/>
    </xf>
    <xf numFmtId="2" fontId="53" fillId="4" borderId="18" xfId="0" applyNumberFormat="1" applyFont="1" applyFill="1" applyBorder="1" applyAlignment="1">
      <alignment vertical="center"/>
    </xf>
    <xf numFmtId="2" fontId="53" fillId="4" borderId="58" xfId="0" applyNumberFormat="1" applyFont="1" applyFill="1" applyBorder="1" applyAlignment="1">
      <alignment vertical="center"/>
    </xf>
    <xf numFmtId="164" fontId="63" fillId="4" borderId="0" xfId="0" applyNumberFormat="1" applyFont="1" applyFill="1" applyBorder="1" applyAlignment="1">
      <alignment vertical="center" wrapText="1"/>
    </xf>
    <xf numFmtId="164" fontId="68" fillId="4" borderId="0" xfId="0" applyNumberFormat="1" applyFont="1" applyFill="1" applyBorder="1" applyAlignment="1">
      <alignment vertical="center" wrapText="1"/>
    </xf>
    <xf numFmtId="0" fontId="79" fillId="4" borderId="0" xfId="2" applyFont="1" applyFill="1" applyAlignment="1">
      <alignment vertical="center"/>
    </xf>
    <xf numFmtId="0" fontId="8" fillId="4" borderId="0" xfId="2" applyFill="1" applyAlignment="1">
      <alignment vertical="center"/>
    </xf>
    <xf numFmtId="165" fontId="13" fillId="4" borderId="0" xfId="2" applyNumberFormat="1" applyFont="1" applyFill="1" applyAlignment="1">
      <alignment vertical="center"/>
    </xf>
    <xf numFmtId="165" fontId="13" fillId="0" borderId="0" xfId="2" applyNumberFormat="1" applyFont="1" applyAlignment="1">
      <alignment vertical="center"/>
    </xf>
    <xf numFmtId="0" fontId="81" fillId="4" borderId="65" xfId="2" applyFont="1" applyFill="1" applyBorder="1" applyAlignment="1">
      <alignment vertical="center"/>
    </xf>
    <xf numFmtId="0" fontId="82" fillId="4" borderId="65" xfId="2" applyFont="1" applyFill="1" applyBorder="1" applyAlignment="1">
      <alignment vertical="center"/>
    </xf>
    <xf numFmtId="0" fontId="83" fillId="4" borderId="65" xfId="2" applyFont="1" applyFill="1" applyBorder="1" applyAlignment="1">
      <alignment vertical="center"/>
    </xf>
    <xf numFmtId="3" fontId="27" fillId="6" borderId="24" xfId="0" applyNumberFormat="1" applyFont="1" applyFill="1" applyBorder="1" applyAlignment="1" applyProtection="1">
      <alignment horizontal="center" vertical="center" wrapText="1"/>
    </xf>
    <xf numFmtId="165" fontId="24" fillId="6" borderId="24" xfId="0" applyNumberFormat="1" applyFont="1" applyFill="1" applyBorder="1" applyAlignment="1" applyProtection="1">
      <alignment vertical="center" wrapText="1"/>
    </xf>
    <xf numFmtId="165" fontId="29" fillId="5" borderId="66" xfId="0" applyNumberFormat="1" applyFont="1" applyFill="1" applyBorder="1" applyAlignment="1" applyProtection="1">
      <alignment vertical="center" wrapText="1"/>
    </xf>
    <xf numFmtId="165" fontId="29" fillId="5" borderId="67" xfId="0" applyNumberFormat="1" applyFont="1" applyFill="1" applyBorder="1" applyAlignment="1" applyProtection="1">
      <alignment vertical="center" wrapText="1"/>
    </xf>
    <xf numFmtId="165" fontId="24" fillId="6" borderId="24" xfId="0" applyNumberFormat="1" applyFont="1" applyFill="1" applyBorder="1" applyAlignment="1" applyProtection="1">
      <alignment vertical="center"/>
    </xf>
    <xf numFmtId="0" fontId="2" fillId="0" borderId="0" xfId="1" applyAlignment="1">
      <alignment vertical="center"/>
    </xf>
    <xf numFmtId="0" fontId="0" fillId="0" borderId="0" xfId="0" applyAlignment="1">
      <alignment vertical="center"/>
    </xf>
    <xf numFmtId="49" fontId="85" fillId="0" borderId="0" xfId="0" applyNumberFormat="1" applyFont="1" applyFill="1" applyBorder="1" applyAlignment="1">
      <alignment horizontal="center" vertical="center"/>
    </xf>
    <xf numFmtId="49" fontId="85" fillId="0" borderId="0" xfId="0" applyNumberFormat="1" applyFont="1" applyAlignment="1">
      <alignment horizontal="center" vertical="center"/>
    </xf>
    <xf numFmtId="49" fontId="86" fillId="0" borderId="0" xfId="1" applyNumberFormat="1" applyFont="1" applyAlignment="1">
      <alignment horizontal="center" vertical="center"/>
    </xf>
    <xf numFmtId="4" fontId="86" fillId="0" borderId="0" xfId="1" applyNumberFormat="1" applyFont="1" applyAlignment="1">
      <alignment vertical="center"/>
    </xf>
    <xf numFmtId="0" fontId="86" fillId="0" borderId="0" xfId="1" applyFont="1" applyAlignment="1">
      <alignment vertical="center"/>
    </xf>
    <xf numFmtId="49" fontId="87" fillId="0" borderId="0" xfId="0" applyNumberFormat="1" applyFont="1" applyAlignment="1">
      <alignment horizontal="left" vertical="center"/>
    </xf>
    <xf numFmtId="49" fontId="89" fillId="0" borderId="0" xfId="0" applyNumberFormat="1" applyFont="1" applyAlignment="1">
      <alignment horizontal="center" vertical="center"/>
    </xf>
    <xf numFmtId="0" fontId="2" fillId="0" borderId="0" xfId="6"/>
    <xf numFmtId="0" fontId="35" fillId="0" borderId="0" xfId="6" applyFont="1"/>
    <xf numFmtId="164" fontId="96" fillId="0" borderId="66" xfId="0" applyNumberFormat="1" applyFont="1" applyBorder="1" applyAlignment="1">
      <alignment horizontal="center" vertical="center" wrapText="1"/>
    </xf>
    <xf numFmtId="164" fontId="97" fillId="0" borderId="72" xfId="0" applyNumberFormat="1" applyFont="1" applyBorder="1" applyAlignment="1">
      <alignment horizontal="center" vertical="center" wrapText="1"/>
    </xf>
    <xf numFmtId="164" fontId="5" fillId="2" borderId="24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/>
    <xf numFmtId="164" fontId="59" fillId="0" borderId="24" xfId="0" applyNumberFormat="1" applyFont="1" applyBorder="1"/>
    <xf numFmtId="164" fontId="63" fillId="10" borderId="78" xfId="0" applyNumberFormat="1" applyFont="1" applyFill="1" applyBorder="1" applyAlignment="1">
      <alignment vertical="center" wrapText="1"/>
    </xf>
    <xf numFmtId="0" fontId="77" fillId="4" borderId="33" xfId="0" applyFont="1" applyFill="1" applyBorder="1" applyAlignment="1">
      <alignment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9" fillId="14" borderId="24" xfId="0" applyNumberFormat="1" applyFont="1" applyFill="1" applyBorder="1"/>
    <xf numFmtId="164" fontId="63" fillId="10" borderId="63" xfId="0" applyNumberFormat="1" applyFont="1" applyFill="1" applyBorder="1" applyAlignment="1">
      <alignment vertical="center" wrapText="1"/>
    </xf>
    <xf numFmtId="164" fontId="56" fillId="4" borderId="81" xfId="0" applyNumberFormat="1" applyFont="1" applyFill="1" applyBorder="1" applyAlignment="1">
      <alignment vertical="center"/>
    </xf>
    <xf numFmtId="164" fontId="56" fillId="4" borderId="62" xfId="0" applyNumberFormat="1" applyFont="1" applyFill="1" applyBorder="1" applyAlignment="1">
      <alignment vertical="center"/>
    </xf>
    <xf numFmtId="164" fontId="45" fillId="12" borderId="63" xfId="0" applyNumberFormat="1" applyFont="1" applyFill="1" applyBorder="1" applyAlignment="1">
      <alignment vertical="center"/>
    </xf>
    <xf numFmtId="164" fontId="45" fillId="12" borderId="42" xfId="0" applyNumberFormat="1" applyFont="1" applyFill="1" applyBorder="1" applyAlignment="1">
      <alignment vertical="center"/>
    </xf>
    <xf numFmtId="164" fontId="0" fillId="0" borderId="74" xfId="0" applyNumberFormat="1" applyBorder="1"/>
    <xf numFmtId="164" fontId="61" fillId="0" borderId="66" xfId="0" applyNumberFormat="1" applyFont="1" applyBorder="1"/>
    <xf numFmtId="164" fontId="61" fillId="0" borderId="74" xfId="0" applyNumberFormat="1" applyFont="1" applyBorder="1"/>
    <xf numFmtId="164" fontId="61" fillId="0" borderId="82" xfId="0" applyNumberFormat="1" applyFont="1" applyBorder="1"/>
    <xf numFmtId="164" fontId="60" fillId="0" borderId="24" xfId="0" applyNumberFormat="1" applyFont="1" applyBorder="1"/>
    <xf numFmtId="0" fontId="0" fillId="0" borderId="85" xfId="0" applyBorder="1"/>
    <xf numFmtId="164" fontId="0" fillId="0" borderId="85" xfId="0" applyNumberFormat="1" applyBorder="1"/>
    <xf numFmtId="49" fontId="40" fillId="11" borderId="30" xfId="3" applyNumberFormat="1" applyFont="1" applyFill="1" applyBorder="1" applyAlignment="1">
      <alignment horizontal="left" vertical="center" wrapText="1"/>
    </xf>
    <xf numFmtId="49" fontId="41" fillId="11" borderId="31" xfId="3" applyNumberFormat="1" applyFont="1" applyFill="1" applyBorder="1" applyAlignment="1">
      <alignment vertical="center" wrapText="1"/>
    </xf>
    <xf numFmtId="164" fontId="40" fillId="11" borderId="31" xfId="3" applyNumberFormat="1" applyFont="1" applyFill="1" applyBorder="1" applyAlignment="1">
      <alignment vertical="center" wrapText="1"/>
    </xf>
    <xf numFmtId="164" fontId="64" fillId="11" borderId="31" xfId="3" applyNumberFormat="1" applyFont="1" applyFill="1" applyBorder="1" applyAlignment="1">
      <alignment vertical="center" wrapText="1"/>
    </xf>
    <xf numFmtId="164" fontId="45" fillId="11" borderId="1" xfId="3" applyNumberFormat="1" applyFont="1" applyFill="1" applyBorder="1" applyAlignment="1">
      <alignment vertical="center"/>
    </xf>
    <xf numFmtId="2" fontId="3" fillId="2" borderId="87" xfId="0" applyNumberFormat="1" applyFont="1" applyFill="1" applyBorder="1" applyAlignment="1">
      <alignment horizontal="left" vertical="center" wrapText="1"/>
    </xf>
    <xf numFmtId="2" fontId="52" fillId="2" borderId="88" xfId="0" applyNumberFormat="1" applyFont="1" applyFill="1" applyBorder="1" applyAlignment="1">
      <alignment horizontal="left" vertical="center" wrapText="1"/>
    </xf>
    <xf numFmtId="164" fontId="4" fillId="2" borderId="88" xfId="0" applyNumberFormat="1" applyFont="1" applyFill="1" applyBorder="1" applyAlignment="1">
      <alignment horizontal="right" vertical="center" wrapText="1"/>
    </xf>
    <xf numFmtId="164" fontId="5" fillId="2" borderId="89" xfId="0" applyNumberFormat="1" applyFont="1" applyFill="1" applyBorder="1" applyAlignment="1">
      <alignment horizontal="right" vertical="center" wrapText="1"/>
    </xf>
    <xf numFmtId="164" fontId="67" fillId="9" borderId="37" xfId="1" applyNumberFormat="1" applyFont="1" applyFill="1" applyBorder="1" applyAlignment="1">
      <alignment horizontal="right" vertical="center"/>
    </xf>
    <xf numFmtId="164" fontId="45" fillId="9" borderId="4" xfId="1" applyNumberFormat="1" applyFont="1" applyFill="1" applyBorder="1" applyAlignment="1">
      <alignment horizontal="right" vertical="center"/>
    </xf>
    <xf numFmtId="49" fontId="40" fillId="6" borderId="27" xfId="3" applyNumberFormat="1" applyFont="1" applyFill="1" applyBorder="1" applyAlignment="1">
      <alignment horizontal="left" vertical="center" wrapText="1"/>
    </xf>
    <xf numFmtId="49" fontId="41" fillId="6" borderId="28" xfId="3" applyNumberFormat="1" applyFont="1" applyFill="1" applyBorder="1" applyAlignment="1">
      <alignment vertical="center" wrapText="1"/>
    </xf>
    <xf numFmtId="164" fontId="66" fillId="6" borderId="28" xfId="3" applyNumberFormat="1" applyFont="1" applyFill="1" applyBorder="1" applyAlignment="1">
      <alignment vertical="center" wrapText="1"/>
    </xf>
    <xf numFmtId="164" fontId="45" fillId="6" borderId="29" xfId="3" applyNumberFormat="1" applyFont="1" applyFill="1" applyBorder="1" applyAlignment="1">
      <alignment vertical="center"/>
    </xf>
    <xf numFmtId="49" fontId="40" fillId="7" borderId="55" xfId="3" applyNumberFormat="1" applyFont="1" applyFill="1" applyBorder="1" applyAlignment="1">
      <alignment horizontal="left" vertical="center" wrapText="1"/>
    </xf>
    <xf numFmtId="164" fontId="5" fillId="2" borderId="90" xfId="0" applyNumberFormat="1" applyFont="1" applyFill="1" applyBorder="1" applyAlignment="1">
      <alignment horizontal="center" vertical="center" wrapText="1"/>
    </xf>
    <xf numFmtId="164" fontId="5" fillId="2" borderId="91" xfId="0" applyNumberFormat="1" applyFont="1" applyFill="1" applyBorder="1" applyAlignment="1">
      <alignment horizontal="center" vertical="center" wrapText="1"/>
    </xf>
    <xf numFmtId="164" fontId="5" fillId="2" borderId="92" xfId="0" applyNumberFormat="1" applyFont="1" applyFill="1" applyBorder="1" applyAlignment="1">
      <alignment horizontal="center" vertical="center" wrapText="1"/>
    </xf>
    <xf numFmtId="164" fontId="98" fillId="14" borderId="93" xfId="1" applyNumberFormat="1" applyFont="1" applyFill="1" applyBorder="1" applyAlignment="1">
      <alignment vertical="center"/>
    </xf>
    <xf numFmtId="164" fontId="98" fillId="0" borderId="94" xfId="1" applyNumberFormat="1" applyFont="1" applyBorder="1" applyAlignment="1">
      <alignment vertical="center"/>
    </xf>
    <xf numFmtId="164" fontId="98" fillId="0" borderId="95" xfId="1" applyNumberFormat="1" applyFont="1" applyBorder="1" applyAlignment="1">
      <alignment vertical="center"/>
    </xf>
    <xf numFmtId="164" fontId="98" fillId="14" borderId="96" xfId="1" applyNumberFormat="1" applyFont="1" applyFill="1" applyBorder="1" applyAlignment="1">
      <alignment vertical="center"/>
    </xf>
    <xf numFmtId="164" fontId="98" fillId="0" borderId="97" xfId="1" applyNumberFormat="1" applyFont="1" applyBorder="1" applyAlignment="1">
      <alignment vertical="center"/>
    </xf>
    <xf numFmtId="164" fontId="98" fillId="0" borderId="98" xfId="1" applyNumberFormat="1" applyFont="1" applyBorder="1" applyAlignment="1">
      <alignment vertical="center"/>
    </xf>
    <xf numFmtId="164" fontId="45" fillId="9" borderId="99" xfId="1" applyNumberFormat="1" applyFont="1" applyFill="1" applyBorder="1" applyAlignment="1">
      <alignment horizontal="right" vertical="center"/>
    </xf>
    <xf numFmtId="164" fontId="45" fillId="9" borderId="86" xfId="1" applyNumberFormat="1" applyFont="1" applyFill="1" applyBorder="1" applyAlignment="1">
      <alignment horizontal="right" vertical="center"/>
    </xf>
    <xf numFmtId="164" fontId="45" fillId="9" borderId="100" xfId="1" applyNumberFormat="1" applyFont="1" applyFill="1" applyBorder="1" applyAlignment="1">
      <alignment horizontal="right" vertical="center"/>
    </xf>
    <xf numFmtId="165" fontId="7" fillId="13" borderId="101" xfId="2" applyNumberFormat="1" applyFont="1" applyFill="1" applyBorder="1" applyAlignment="1">
      <alignment vertical="center" wrapText="1"/>
    </xf>
    <xf numFmtId="49" fontId="105" fillId="4" borderId="32" xfId="0" applyNumberFormat="1" applyFont="1" applyFill="1" applyBorder="1" applyAlignment="1">
      <alignment horizontal="center" vertical="center"/>
    </xf>
    <xf numFmtId="49" fontId="105" fillId="4" borderId="33" xfId="0" applyNumberFormat="1" applyFont="1" applyFill="1" applyBorder="1" applyAlignment="1">
      <alignment horizontal="center" vertical="center"/>
    </xf>
    <xf numFmtId="49" fontId="106" fillId="4" borderId="33" xfId="0" applyNumberFormat="1" applyFont="1" applyFill="1" applyBorder="1" applyAlignment="1">
      <alignment horizontal="center" vertical="center"/>
    </xf>
    <xf numFmtId="164" fontId="5" fillId="2" borderId="66" xfId="0" applyNumberFormat="1" applyFont="1" applyFill="1" applyBorder="1" applyAlignment="1">
      <alignment horizontal="center" vertical="center" wrapText="1"/>
    </xf>
    <xf numFmtId="164" fontId="0" fillId="0" borderId="104" xfId="0" applyNumberFormat="1" applyBorder="1"/>
    <xf numFmtId="49" fontId="105" fillId="4" borderId="30" xfId="0" applyNumberFormat="1" applyFont="1" applyFill="1" applyBorder="1" applyAlignment="1">
      <alignment horizontal="center" vertical="center"/>
    </xf>
    <xf numFmtId="49" fontId="105" fillId="4" borderId="31" xfId="0" applyNumberFormat="1" applyFont="1" applyFill="1" applyBorder="1" applyAlignment="1">
      <alignment horizontal="center" vertical="center"/>
    </xf>
    <xf numFmtId="49" fontId="106" fillId="4" borderId="31" xfId="0" applyNumberFormat="1" applyFont="1" applyFill="1" applyBorder="1" applyAlignment="1">
      <alignment horizontal="center" vertical="center"/>
    </xf>
    <xf numFmtId="49" fontId="87" fillId="0" borderId="0" xfId="0" applyNumberFormat="1" applyFont="1" applyFill="1" applyBorder="1" applyAlignment="1">
      <alignment vertical="center"/>
    </xf>
    <xf numFmtId="49" fontId="109" fillId="0" borderId="0" xfId="0" applyNumberFormat="1" applyFont="1" applyFill="1" applyAlignment="1">
      <alignment horizontal="center" vertical="center"/>
    </xf>
    <xf numFmtId="49" fontId="109" fillId="0" borderId="0" xfId="6" applyNumberFormat="1" applyFont="1" applyFill="1" applyAlignment="1">
      <alignment horizontal="center" vertical="center"/>
    </xf>
    <xf numFmtId="49" fontId="110" fillId="0" borderId="0" xfId="6" applyNumberFormat="1" applyFont="1" applyFill="1" applyAlignment="1">
      <alignment horizontal="center" vertical="center"/>
    </xf>
    <xf numFmtId="4" fontId="110" fillId="0" borderId="0" xfId="6" applyNumberFormat="1" applyFont="1" applyFill="1" applyAlignment="1">
      <alignment vertical="center"/>
    </xf>
    <xf numFmtId="0" fontId="110" fillId="0" borderId="0" xfId="6" applyFont="1" applyFill="1" applyAlignment="1">
      <alignment vertical="center"/>
    </xf>
    <xf numFmtId="0" fontId="2" fillId="0" borderId="0" xfId="1" applyFill="1"/>
    <xf numFmtId="164" fontId="68" fillId="10" borderId="71" xfId="0" applyNumberFormat="1" applyFont="1" applyFill="1" applyBorder="1" applyAlignment="1">
      <alignment vertical="center" wrapText="1"/>
    </xf>
    <xf numFmtId="164" fontId="68" fillId="10" borderId="63" xfId="0" applyNumberFormat="1" applyFont="1" applyFill="1" applyBorder="1" applyAlignment="1">
      <alignment vertical="center" wrapText="1"/>
    </xf>
    <xf numFmtId="164" fontId="112" fillId="0" borderId="74" xfId="0" applyNumberFormat="1" applyFont="1" applyBorder="1"/>
    <xf numFmtId="164" fontId="68" fillId="10" borderId="64" xfId="0" applyNumberFormat="1" applyFont="1" applyFill="1" applyBorder="1" applyAlignment="1">
      <alignment vertical="center" wrapText="1"/>
    </xf>
    <xf numFmtId="0" fontId="107" fillId="4" borderId="2" xfId="6" applyFont="1" applyFill="1" applyBorder="1" applyAlignment="1">
      <alignment vertical="center"/>
    </xf>
    <xf numFmtId="49" fontId="100" fillId="4" borderId="0" xfId="0" applyNumberFormat="1" applyFont="1" applyFill="1" applyBorder="1" applyAlignment="1">
      <alignment vertical="center"/>
    </xf>
    <xf numFmtId="49" fontId="101" fillId="4" borderId="0" xfId="0" applyNumberFormat="1" applyFont="1" applyFill="1" applyAlignment="1">
      <alignment horizontal="center" vertical="center"/>
    </xf>
    <xf numFmtId="49" fontId="101" fillId="4" borderId="0" xfId="6" applyNumberFormat="1" applyFont="1" applyFill="1" applyAlignment="1">
      <alignment horizontal="center" vertical="center"/>
    </xf>
    <xf numFmtId="4" fontId="101" fillId="4" borderId="0" xfId="6" applyNumberFormat="1" applyFont="1" applyFill="1" applyAlignment="1">
      <alignment vertical="center"/>
    </xf>
    <xf numFmtId="0" fontId="101" fillId="4" borderId="0" xfId="6" applyFont="1" applyFill="1" applyAlignment="1">
      <alignment vertical="center"/>
    </xf>
    <xf numFmtId="49" fontId="85" fillId="4" borderId="33" xfId="0" applyNumberFormat="1" applyFont="1" applyFill="1" applyBorder="1" applyAlignment="1">
      <alignment horizontal="center" vertical="center"/>
    </xf>
    <xf numFmtId="49" fontId="107" fillId="4" borderId="33" xfId="6" applyNumberFormat="1" applyFont="1" applyFill="1" applyBorder="1" applyAlignment="1">
      <alignment horizontal="center" vertical="center"/>
    </xf>
    <xf numFmtId="4" fontId="107" fillId="4" borderId="33" xfId="6" applyNumberFormat="1" applyFont="1" applyFill="1" applyBorder="1" applyAlignment="1">
      <alignment vertical="center"/>
    </xf>
    <xf numFmtId="49" fontId="85" fillId="4" borderId="31" xfId="0" applyNumberFormat="1" applyFont="1" applyFill="1" applyBorder="1" applyAlignment="1">
      <alignment horizontal="center" vertical="center"/>
    </xf>
    <xf numFmtId="49" fontId="107" fillId="4" borderId="31" xfId="6" applyNumberFormat="1" applyFont="1" applyFill="1" applyBorder="1" applyAlignment="1">
      <alignment horizontal="center" vertical="center"/>
    </xf>
    <xf numFmtId="4" fontId="107" fillId="4" borderId="31" xfId="6" applyNumberFormat="1" applyFont="1" applyFill="1" applyBorder="1" applyAlignment="1">
      <alignment vertical="center"/>
    </xf>
    <xf numFmtId="49" fontId="102" fillId="15" borderId="34" xfId="0" applyNumberFormat="1" applyFont="1" applyFill="1" applyBorder="1" applyAlignment="1">
      <alignment horizontal="center" vertical="center"/>
    </xf>
    <xf numFmtId="49" fontId="102" fillId="15" borderId="35" xfId="0" applyNumberFormat="1" applyFont="1" applyFill="1" applyBorder="1" applyAlignment="1">
      <alignment horizontal="center" vertical="center"/>
    </xf>
    <xf numFmtId="49" fontId="103" fillId="15" borderId="35" xfId="0" applyNumberFormat="1" applyFont="1" applyFill="1" applyBorder="1" applyAlignment="1">
      <alignment horizontal="center" vertical="center"/>
    </xf>
    <xf numFmtId="49" fontId="104" fillId="15" borderId="35" xfId="6" applyNumberFormat="1" applyFont="1" applyFill="1" applyBorder="1" applyAlignment="1">
      <alignment horizontal="center" vertical="center"/>
    </xf>
    <xf numFmtId="4" fontId="104" fillId="15" borderId="35" xfId="6" applyNumberFormat="1" applyFont="1" applyFill="1" applyBorder="1" applyAlignment="1">
      <alignment horizontal="center" vertical="center"/>
    </xf>
    <xf numFmtId="0" fontId="104" fillId="15" borderId="3" xfId="6" applyFont="1" applyFill="1" applyBorder="1" applyAlignment="1">
      <alignment vertical="center"/>
    </xf>
    <xf numFmtId="4" fontId="108" fillId="15" borderId="35" xfId="6" applyNumberFormat="1" applyFont="1" applyFill="1" applyBorder="1" applyAlignment="1">
      <alignment vertical="center"/>
    </xf>
    <xf numFmtId="0" fontId="108" fillId="15" borderId="3" xfId="6" applyFont="1" applyFill="1" applyBorder="1" applyAlignment="1">
      <alignment vertical="center"/>
    </xf>
    <xf numFmtId="49" fontId="93" fillId="4" borderId="68" xfId="2" applyNumberFormat="1" applyFont="1" applyFill="1" applyBorder="1" applyAlignment="1">
      <alignment horizontal="center" vertical="center"/>
    </xf>
    <xf numFmtId="49" fontId="93" fillId="4" borderId="69" xfId="2" applyNumberFormat="1" applyFont="1" applyFill="1" applyBorder="1" applyAlignment="1">
      <alignment horizontal="center" vertical="center"/>
    </xf>
    <xf numFmtId="49" fontId="94" fillId="4" borderId="69" xfId="2" applyNumberFormat="1" applyFont="1" applyFill="1" applyBorder="1" applyAlignment="1">
      <alignment horizontal="center" vertical="center"/>
    </xf>
    <xf numFmtId="49" fontId="111" fillId="4" borderId="69" xfId="7" applyNumberFormat="1" applyFont="1" applyFill="1" applyBorder="1" applyAlignment="1">
      <alignment vertical="center"/>
    </xf>
    <xf numFmtId="49" fontId="111" fillId="4" borderId="69" xfId="6" applyNumberFormat="1" applyFont="1" applyFill="1" applyBorder="1" applyAlignment="1">
      <alignment horizontal="center" vertical="center"/>
    </xf>
    <xf numFmtId="4" fontId="111" fillId="4" borderId="69" xfId="6" applyNumberFormat="1" applyFont="1" applyFill="1" applyBorder="1" applyAlignment="1">
      <alignment vertical="center"/>
    </xf>
    <xf numFmtId="49" fontId="111" fillId="4" borderId="106" xfId="7" applyNumberFormat="1" applyFont="1" applyFill="1" applyBorder="1" applyAlignment="1">
      <alignment vertical="center"/>
    </xf>
    <xf numFmtId="49" fontId="111" fillId="4" borderId="106" xfId="6" applyNumberFormat="1" applyFont="1" applyFill="1" applyBorder="1" applyAlignment="1">
      <alignment horizontal="center" vertical="center"/>
    </xf>
    <xf numFmtId="4" fontId="111" fillId="4" borderId="70" xfId="6" applyNumberFormat="1" applyFont="1" applyFill="1" applyBorder="1" applyAlignment="1">
      <alignment vertical="center"/>
    </xf>
    <xf numFmtId="49" fontId="111" fillId="4" borderId="107" xfId="7" applyNumberFormat="1" applyFont="1" applyFill="1" applyBorder="1" applyAlignment="1">
      <alignment vertical="center"/>
    </xf>
    <xf numFmtId="164" fontId="98" fillId="14" borderId="109" xfId="1" applyNumberFormat="1" applyFont="1" applyFill="1" applyBorder="1" applyAlignment="1">
      <alignment vertical="center"/>
    </xf>
    <xf numFmtId="164" fontId="98" fillId="0" borderId="110" xfId="1" applyNumberFormat="1" applyFont="1" applyBorder="1" applyAlignment="1">
      <alignment vertical="center"/>
    </xf>
    <xf numFmtId="164" fontId="98" fillId="0" borderId="111" xfId="1" applyNumberFormat="1" applyFont="1" applyBorder="1" applyAlignment="1">
      <alignment vertical="center"/>
    </xf>
    <xf numFmtId="49" fontId="41" fillId="7" borderId="112" xfId="3" applyNumberFormat="1" applyFont="1" applyFill="1" applyBorder="1" applyAlignment="1">
      <alignment vertical="center" wrapText="1"/>
    </xf>
    <xf numFmtId="164" fontId="40" fillId="7" borderId="112" xfId="3" applyNumberFormat="1" applyFont="1" applyFill="1" applyBorder="1" applyAlignment="1">
      <alignment vertical="center" wrapText="1"/>
    </xf>
    <xf numFmtId="164" fontId="40" fillId="7" borderId="112" xfId="3" applyNumberFormat="1" applyFont="1" applyFill="1" applyBorder="1" applyAlignment="1">
      <alignment horizontal="right" vertical="center" wrapText="1"/>
    </xf>
    <xf numFmtId="164" fontId="9" fillId="14" borderId="19" xfId="0" applyNumberFormat="1" applyFont="1" applyFill="1" applyBorder="1"/>
    <xf numFmtId="0" fontId="45" fillId="4" borderId="112" xfId="0" applyFont="1" applyFill="1" applyBorder="1" applyAlignment="1">
      <alignment horizontal="left" vertical="center" wrapText="1"/>
    </xf>
    <xf numFmtId="0" fontId="77" fillId="4" borderId="112" xfId="0" applyFont="1" applyFill="1" applyBorder="1" applyAlignment="1">
      <alignment vertical="center" wrapText="1"/>
    </xf>
    <xf numFmtId="164" fontId="56" fillId="4" borderId="119" xfId="0" applyNumberFormat="1" applyFont="1" applyFill="1" applyBorder="1" applyAlignment="1">
      <alignment vertical="center"/>
    </xf>
    <xf numFmtId="164" fontId="45" fillId="12" borderId="120" xfId="0" applyNumberFormat="1" applyFont="1" applyFill="1" applyBorder="1" applyAlignment="1">
      <alignment vertical="center"/>
    </xf>
    <xf numFmtId="164" fontId="37" fillId="7" borderId="121" xfId="3" applyNumberFormat="1" applyFont="1" applyFill="1" applyBorder="1" applyAlignment="1">
      <alignment vertical="center"/>
    </xf>
    <xf numFmtId="164" fontId="59" fillId="14" borderId="16" xfId="0" applyNumberFormat="1" applyFont="1" applyFill="1" applyBorder="1" applyAlignment="1">
      <alignment vertical="center"/>
    </xf>
    <xf numFmtId="164" fontId="59" fillId="0" borderId="82" xfId="0" applyNumberFormat="1" applyFont="1" applyBorder="1" applyAlignment="1">
      <alignment vertical="center"/>
    </xf>
    <xf numFmtId="164" fontId="60" fillId="0" borderId="83" xfId="0" applyNumberFormat="1" applyFont="1" applyBorder="1" applyAlignment="1">
      <alignment vertical="center"/>
    </xf>
    <xf numFmtId="164" fontId="59" fillId="14" borderId="19" xfId="0" applyNumberFormat="1" applyFont="1" applyFill="1" applyBorder="1" applyAlignment="1">
      <alignment vertical="center"/>
    </xf>
    <xf numFmtId="164" fontId="113" fillId="0" borderId="0" xfId="0" applyNumberFormat="1" applyFont="1"/>
    <xf numFmtId="0" fontId="77" fillId="4" borderId="116" xfId="0" applyFont="1" applyFill="1" applyBorder="1" applyAlignment="1">
      <alignment vertical="center" wrapText="1"/>
    </xf>
    <xf numFmtId="164" fontId="56" fillId="4" borderId="124" xfId="0" applyNumberFormat="1" applyFont="1" applyFill="1" applyBorder="1" applyAlignment="1">
      <alignment vertical="center"/>
    </xf>
    <xf numFmtId="164" fontId="59" fillId="14" borderId="17" xfId="0" applyNumberFormat="1" applyFont="1" applyFill="1" applyBorder="1" applyAlignment="1">
      <alignment vertical="center"/>
    </xf>
    <xf numFmtId="164" fontId="59" fillId="0" borderId="72" xfId="0" applyNumberFormat="1" applyFont="1" applyBorder="1" applyAlignment="1">
      <alignment vertical="center"/>
    </xf>
    <xf numFmtId="164" fontId="60" fillId="0" borderId="75" xfId="0" applyNumberFormat="1" applyFont="1" applyBorder="1" applyAlignment="1">
      <alignment vertical="center"/>
    </xf>
    <xf numFmtId="164" fontId="59" fillId="14" borderId="125" xfId="0" applyNumberFormat="1" applyFont="1" applyFill="1" applyBorder="1" applyAlignment="1">
      <alignment vertical="center"/>
    </xf>
    <xf numFmtId="164" fontId="59" fillId="0" borderId="119" xfId="0" applyNumberFormat="1" applyFont="1" applyBorder="1" applyAlignment="1">
      <alignment vertical="center"/>
    </xf>
    <xf numFmtId="164" fontId="60" fillId="0" borderId="126" xfId="0" applyNumberFormat="1" applyFont="1" applyBorder="1" applyAlignment="1">
      <alignment vertical="center"/>
    </xf>
    <xf numFmtId="164" fontId="78" fillId="2" borderId="24" xfId="0" applyNumberFormat="1" applyFont="1" applyFill="1" applyBorder="1" applyAlignment="1">
      <alignment horizontal="right" vertical="center" wrapText="1"/>
    </xf>
    <xf numFmtId="164" fontId="114" fillId="2" borderId="24" xfId="0" applyNumberFormat="1" applyFont="1" applyFill="1" applyBorder="1" applyAlignment="1">
      <alignment horizontal="center" vertical="center" wrapText="1"/>
    </xf>
    <xf numFmtId="164" fontId="114" fillId="2" borderId="44" xfId="0" applyNumberFormat="1" applyFont="1" applyFill="1" applyBorder="1" applyAlignment="1">
      <alignment horizontal="center" vertical="center" wrapText="1"/>
    </xf>
    <xf numFmtId="164" fontId="9" fillId="14" borderId="73" xfId="0" applyNumberFormat="1" applyFont="1" applyFill="1" applyBorder="1"/>
    <xf numFmtId="164" fontId="115" fillId="14" borderId="19" xfId="0" applyNumberFormat="1" applyFont="1" applyFill="1" applyBorder="1"/>
    <xf numFmtId="0" fontId="56" fillId="4" borderId="115" xfId="0" applyFont="1" applyFill="1" applyBorder="1" applyAlignment="1">
      <alignment horizontal="left" vertical="center" wrapText="1"/>
    </xf>
    <xf numFmtId="0" fontId="56" fillId="4" borderId="32" xfId="0" applyFont="1" applyFill="1" applyBorder="1" applyAlignment="1">
      <alignment horizontal="left" vertical="center" wrapText="1"/>
    </xf>
    <xf numFmtId="0" fontId="45" fillId="4" borderId="116" xfId="0" applyFont="1" applyFill="1" applyBorder="1" applyAlignment="1">
      <alignment horizontal="left" vertical="center" wrapText="1"/>
    </xf>
    <xf numFmtId="0" fontId="45" fillId="4" borderId="33" xfId="0" applyFont="1" applyFill="1" applyBorder="1" applyAlignment="1">
      <alignment horizontal="left" vertical="center" wrapText="1"/>
    </xf>
    <xf numFmtId="0" fontId="62" fillId="10" borderId="108" xfId="0" applyFont="1" applyFill="1" applyBorder="1" applyAlignment="1">
      <alignment horizontal="left" vertical="center" wrapText="1"/>
    </xf>
    <xf numFmtId="0" fontId="39" fillId="0" borderId="0" xfId="3" applyFont="1" applyAlignment="1">
      <alignment horizontal="left" vertical="center" wrapText="1"/>
    </xf>
    <xf numFmtId="2" fontId="4" fillId="2" borderId="25" xfId="0" applyNumberFormat="1" applyFont="1" applyFill="1" applyBorder="1" applyAlignment="1">
      <alignment horizontal="center" vertical="center" wrapText="1"/>
    </xf>
    <xf numFmtId="49" fontId="93" fillId="4" borderId="127" xfId="2" applyNumberFormat="1" applyFont="1" applyFill="1" applyBorder="1" applyAlignment="1">
      <alignment horizontal="center" vertical="center"/>
    </xf>
    <xf numFmtId="49" fontId="94" fillId="4" borderId="106" xfId="2" applyNumberFormat="1" applyFont="1" applyFill="1" applyBorder="1" applyAlignment="1">
      <alignment horizontal="center" vertical="center"/>
    </xf>
    <xf numFmtId="49" fontId="91" fillId="16" borderId="129" xfId="2" applyNumberFormat="1" applyFont="1" applyFill="1" applyBorder="1" applyAlignment="1">
      <alignment horizontal="center" vertical="center"/>
    </xf>
    <xf numFmtId="49" fontId="91" fillId="16" borderId="130" xfId="2" applyNumberFormat="1" applyFont="1" applyFill="1" applyBorder="1" applyAlignment="1">
      <alignment horizontal="center" vertical="center"/>
    </xf>
    <xf numFmtId="49" fontId="92" fillId="16" borderId="131" xfId="2" applyNumberFormat="1" applyFont="1" applyFill="1" applyBorder="1" applyAlignment="1">
      <alignment horizontal="center" vertical="center"/>
    </xf>
    <xf numFmtId="49" fontId="84" fillId="16" borderId="130" xfId="6" applyNumberFormat="1" applyFont="1" applyFill="1" applyBorder="1" applyAlignment="1">
      <alignment horizontal="center" vertical="center"/>
    </xf>
    <xf numFmtId="4" fontId="84" fillId="16" borderId="130" xfId="6" applyNumberFormat="1" applyFont="1" applyFill="1" applyBorder="1" applyAlignment="1">
      <alignment horizontal="center" vertical="center"/>
    </xf>
    <xf numFmtId="0" fontId="84" fillId="16" borderId="132" xfId="6" applyFont="1" applyFill="1" applyBorder="1" applyAlignment="1">
      <alignment vertical="center"/>
    </xf>
    <xf numFmtId="49" fontId="93" fillId="4" borderId="133" xfId="2" applyNumberFormat="1" applyFont="1" applyFill="1" applyBorder="1" applyAlignment="1">
      <alignment horizontal="center" vertical="center"/>
    </xf>
    <xf numFmtId="4" fontId="35" fillId="16" borderId="130" xfId="6" applyNumberFormat="1" applyFont="1" applyFill="1" applyBorder="1" applyAlignment="1">
      <alignment vertical="center"/>
    </xf>
    <xf numFmtId="0" fontId="35" fillId="16" borderId="132" xfId="6" applyFont="1" applyFill="1" applyBorder="1" applyAlignment="1">
      <alignment horizontal="right" vertical="center"/>
    </xf>
    <xf numFmtId="164" fontId="115" fillId="0" borderId="74" xfId="0" applyNumberFormat="1" applyFont="1" applyBorder="1"/>
    <xf numFmtId="164" fontId="116" fillId="14" borderId="84" xfId="0" applyNumberFormat="1" applyFont="1" applyFill="1" applyBorder="1"/>
    <xf numFmtId="164" fontId="112" fillId="0" borderId="67" xfId="0" applyNumberFormat="1" applyFont="1" applyBorder="1"/>
    <xf numFmtId="49" fontId="117" fillId="4" borderId="128" xfId="7" applyNumberFormat="1" applyFont="1" applyFill="1" applyBorder="1" applyAlignment="1">
      <alignment vertical="center" wrapText="1"/>
    </xf>
    <xf numFmtId="49" fontId="118" fillId="4" borderId="128" xfId="7" applyNumberFormat="1" applyFont="1" applyFill="1" applyBorder="1" applyAlignment="1">
      <alignment vertical="center" wrapText="1"/>
    </xf>
    <xf numFmtId="0" fontId="119" fillId="0" borderId="134" xfId="0" applyFont="1" applyBorder="1"/>
    <xf numFmtId="49" fontId="118" fillId="4" borderId="105" xfId="7" applyNumberFormat="1" applyFont="1" applyFill="1" applyBorder="1" applyAlignment="1">
      <alignment vertical="center" wrapText="1"/>
    </xf>
    <xf numFmtId="0" fontId="28" fillId="6" borderId="14" xfId="0" applyFont="1" applyFill="1" applyBorder="1" applyAlignment="1" applyProtection="1">
      <alignment horizontal="left" vertical="center" wrapText="1"/>
    </xf>
    <xf numFmtId="0" fontId="28" fillId="5" borderId="21" xfId="0" applyFont="1" applyFill="1" applyBorder="1" applyAlignment="1" applyProtection="1">
      <alignment horizontal="left" vertical="center"/>
    </xf>
    <xf numFmtId="0" fontId="28" fillId="5" borderId="22" xfId="0" applyFont="1" applyFill="1" applyBorder="1" applyAlignment="1" applyProtection="1">
      <alignment horizontal="left" vertical="center"/>
    </xf>
    <xf numFmtId="0" fontId="37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justify" vertical="center"/>
    </xf>
    <xf numFmtId="0" fontId="79" fillId="4" borderId="0" xfId="2" applyFont="1" applyFill="1" applyBorder="1" applyAlignment="1">
      <alignment horizontal="justify" vertical="center"/>
    </xf>
    <xf numFmtId="0" fontId="21" fillId="0" borderId="13" xfId="0" applyFont="1" applyFill="1" applyBorder="1" applyAlignment="1" applyProtection="1">
      <alignment horizontal="justify" vertical="center"/>
    </xf>
    <xf numFmtId="0" fontId="80" fillId="0" borderId="0" xfId="2" applyFont="1" applyBorder="1" applyAlignment="1">
      <alignment horizontal="justify" vertical="center"/>
    </xf>
    <xf numFmtId="0" fontId="28" fillId="5" borderId="17" xfId="0" applyFont="1" applyFill="1" applyBorder="1" applyAlignment="1" applyProtection="1">
      <alignment horizontal="left" vertical="center" wrapText="1"/>
    </xf>
    <xf numFmtId="0" fontId="21" fillId="5" borderId="13" xfId="0" applyFont="1" applyFill="1" applyBorder="1" applyAlignment="1" applyProtection="1">
      <alignment horizontal="justify" vertical="center"/>
    </xf>
    <xf numFmtId="0" fontId="24" fillId="6" borderId="14" xfId="0" applyFont="1" applyFill="1" applyBorder="1" applyAlignment="1" applyProtection="1">
      <alignment horizontal="left" vertical="center" wrapText="1"/>
    </xf>
    <xf numFmtId="0" fontId="28" fillId="5" borderId="16" xfId="0" applyFont="1" applyFill="1" applyBorder="1" applyAlignment="1" applyProtection="1">
      <alignment horizontal="left" vertical="center" wrapText="1"/>
    </xf>
    <xf numFmtId="0" fontId="28" fillId="6" borderId="14" xfId="0" applyFont="1" applyFill="1" applyBorder="1" applyAlignment="1" applyProtection="1">
      <alignment horizontal="left" vertical="center"/>
    </xf>
    <xf numFmtId="0" fontId="21" fillId="0" borderId="0" xfId="0" applyFont="1" applyFill="1" applyAlignment="1" applyProtection="1">
      <alignment horizontal="justify" vertical="center"/>
    </xf>
    <xf numFmtId="49" fontId="103" fillId="15" borderId="99" xfId="0" applyNumberFormat="1" applyFont="1" applyFill="1" applyBorder="1" applyAlignment="1">
      <alignment horizontal="left" vertical="center"/>
    </xf>
    <xf numFmtId="49" fontId="103" fillId="15" borderId="102" xfId="0" applyNumberFormat="1" applyFont="1" applyFill="1" applyBorder="1" applyAlignment="1">
      <alignment horizontal="left" vertical="center"/>
    </xf>
    <xf numFmtId="49" fontId="103" fillId="15" borderId="103" xfId="0" applyNumberFormat="1" applyFont="1" applyFill="1" applyBorder="1" applyAlignment="1">
      <alignment horizontal="left" vertical="center"/>
    </xf>
    <xf numFmtId="49" fontId="92" fillId="16" borderId="129" xfId="2" applyNumberFormat="1" applyFont="1" applyFill="1" applyBorder="1" applyAlignment="1">
      <alignment horizontal="left" vertical="center"/>
    </xf>
    <xf numFmtId="49" fontId="40" fillId="11" borderId="31" xfId="3" applyNumberFormat="1" applyFont="1" applyFill="1" applyBorder="1" applyAlignment="1">
      <alignment horizontal="left" vertical="center" wrapText="1"/>
    </xf>
    <xf numFmtId="2" fontId="4" fillId="2" borderId="88" xfId="0" applyNumberFormat="1" applyFont="1" applyFill="1" applyBorder="1" applyAlignment="1">
      <alignment horizontal="center" vertical="center" wrapText="1"/>
    </xf>
    <xf numFmtId="0" fontId="62" fillId="10" borderId="42" xfId="0" applyFont="1" applyFill="1" applyBorder="1" applyAlignment="1">
      <alignment horizontal="left" vertical="center" wrapText="1"/>
    </xf>
    <xf numFmtId="0" fontId="62" fillId="10" borderId="108" xfId="0" applyFont="1" applyFill="1" applyBorder="1" applyAlignment="1">
      <alignment horizontal="left" vertical="center" wrapText="1"/>
    </xf>
    <xf numFmtId="2" fontId="99" fillId="0" borderId="0" xfId="0" applyNumberFormat="1" applyFont="1" applyBorder="1" applyAlignment="1">
      <alignment horizontal="left"/>
    </xf>
    <xf numFmtId="2" fontId="99" fillId="0" borderId="75" xfId="0" applyNumberFormat="1" applyFont="1" applyBorder="1" applyAlignment="1">
      <alignment horizontal="left"/>
    </xf>
    <xf numFmtId="2" fontId="99" fillId="0" borderId="76" xfId="0" applyNumberFormat="1" applyFont="1" applyBorder="1" applyAlignment="1">
      <alignment horizontal="left"/>
    </xf>
    <xf numFmtId="2" fontId="99" fillId="0" borderId="77" xfId="0" applyNumberFormat="1" applyFont="1" applyBorder="1" applyAlignment="1">
      <alignment horizontal="left"/>
    </xf>
    <xf numFmtId="49" fontId="40" fillId="6" borderId="28" xfId="3" applyNumberFormat="1" applyFont="1" applyFill="1" applyBorder="1" applyAlignment="1">
      <alignment horizontal="left" vertical="center" wrapText="1"/>
    </xf>
    <xf numFmtId="2" fontId="53" fillId="4" borderId="18" xfId="0" applyNumberFormat="1" applyFont="1" applyFill="1" applyBorder="1" applyAlignment="1">
      <alignment horizontal="left" vertical="center"/>
    </xf>
    <xf numFmtId="2" fontId="53" fillId="4" borderId="58" xfId="0" applyNumberFormat="1" applyFont="1" applyFill="1" applyBorder="1" applyAlignment="1">
      <alignment horizontal="left" vertical="center"/>
    </xf>
    <xf numFmtId="49" fontId="44" fillId="7" borderId="112" xfId="3" applyNumberFormat="1" applyFont="1" applyFill="1" applyBorder="1" applyAlignment="1">
      <alignment horizontal="left" vertical="center" wrapText="1"/>
    </xf>
    <xf numFmtId="0" fontId="55" fillId="9" borderId="36" xfId="1" applyFont="1" applyFill="1" applyBorder="1" applyAlignment="1">
      <alignment horizontal="left" vertical="center"/>
    </xf>
    <xf numFmtId="0" fontId="55" fillId="9" borderId="37" xfId="1" applyFont="1" applyFill="1" applyBorder="1" applyAlignment="1">
      <alignment horizontal="left" vertical="center"/>
    </xf>
    <xf numFmtId="0" fontId="39" fillId="0" borderId="0" xfId="3" applyFont="1" applyAlignment="1">
      <alignment horizontal="left" vertical="center" wrapText="1"/>
    </xf>
    <xf numFmtId="164" fontId="39" fillId="8" borderId="14" xfId="3" applyNumberFormat="1" applyFont="1" applyFill="1" applyBorder="1" applyAlignment="1">
      <alignment horizontal="right" vertical="center" wrapText="1"/>
    </xf>
    <xf numFmtId="164" fontId="39" fillId="8" borderId="44" xfId="3" applyNumberFormat="1" applyFont="1" applyFill="1" applyBorder="1" applyAlignment="1">
      <alignment horizontal="right" vertical="center" wrapText="1"/>
    </xf>
    <xf numFmtId="2" fontId="4" fillId="2" borderId="25" xfId="0" applyNumberFormat="1" applyFont="1" applyFill="1" applyBorder="1" applyAlignment="1">
      <alignment horizontal="center" vertical="center" wrapText="1"/>
    </xf>
    <xf numFmtId="2" fontId="4" fillId="2" borderId="26" xfId="0" applyNumberFormat="1" applyFont="1" applyFill="1" applyBorder="1" applyAlignment="1">
      <alignment horizontal="center" vertical="center" wrapText="1"/>
    </xf>
    <xf numFmtId="2" fontId="53" fillId="4" borderId="53" xfId="0" applyNumberFormat="1" applyFont="1" applyFill="1" applyBorder="1" applyAlignment="1">
      <alignment horizontal="left" vertical="center"/>
    </xf>
    <xf numFmtId="2" fontId="53" fillId="4" borderId="57" xfId="0" applyNumberFormat="1" applyFont="1" applyFill="1" applyBorder="1" applyAlignment="1">
      <alignment horizontal="left" vertical="center"/>
    </xf>
    <xf numFmtId="0" fontId="64" fillId="4" borderId="79" xfId="0" applyFont="1" applyFill="1" applyBorder="1" applyAlignment="1">
      <alignment horizontal="left" vertical="center" wrapText="1"/>
    </xf>
    <xf numFmtId="0" fontId="64" fillId="4" borderId="80" xfId="0" applyFont="1" applyFill="1" applyBorder="1" applyAlignment="1">
      <alignment horizontal="left" vertical="center" wrapText="1"/>
    </xf>
    <xf numFmtId="2" fontId="53" fillId="4" borderId="54" xfId="0" applyNumberFormat="1" applyFont="1" applyFill="1" applyBorder="1" applyAlignment="1">
      <alignment horizontal="left" vertical="center"/>
    </xf>
    <xf numFmtId="2" fontId="53" fillId="4" borderId="59" xfId="0" applyNumberFormat="1" applyFont="1" applyFill="1" applyBorder="1" applyAlignment="1">
      <alignment horizontal="left" vertical="center"/>
    </xf>
    <xf numFmtId="0" fontId="62" fillId="4" borderId="85" xfId="0" applyFont="1" applyFill="1" applyBorder="1" applyAlignment="1">
      <alignment horizontal="left" vertical="center" wrapText="1"/>
    </xf>
    <xf numFmtId="0" fontId="62" fillId="4" borderId="0" xfId="0" applyFont="1" applyFill="1" applyBorder="1" applyAlignment="1">
      <alignment horizontal="left" vertical="center" wrapText="1"/>
    </xf>
    <xf numFmtId="2" fontId="59" fillId="0" borderId="85" xfId="0" applyNumberFormat="1" applyFont="1" applyBorder="1" applyAlignment="1">
      <alignment horizontal="left" vertical="center"/>
    </xf>
    <xf numFmtId="0" fontId="56" fillId="4" borderId="115" xfId="0" applyFont="1" applyFill="1" applyBorder="1" applyAlignment="1">
      <alignment horizontal="left" vertical="center" wrapText="1"/>
    </xf>
    <xf numFmtId="0" fontId="56" fillId="4" borderId="32" xfId="0" applyFont="1" applyFill="1" applyBorder="1" applyAlignment="1">
      <alignment horizontal="left" vertical="center" wrapText="1"/>
    </xf>
    <xf numFmtId="0" fontId="45" fillId="4" borderId="116" xfId="0" applyFont="1" applyFill="1" applyBorder="1" applyAlignment="1">
      <alignment horizontal="left" vertical="center" wrapText="1"/>
    </xf>
    <xf numFmtId="0" fontId="45" fillId="4" borderId="33" xfId="0" applyFont="1" applyFill="1" applyBorder="1" applyAlignment="1">
      <alignment horizontal="left" vertical="center" wrapText="1"/>
    </xf>
    <xf numFmtId="0" fontId="64" fillId="4" borderId="60" xfId="0" applyFont="1" applyFill="1" applyBorder="1" applyAlignment="1">
      <alignment horizontal="left" vertical="center" wrapText="1"/>
    </xf>
    <xf numFmtId="0" fontId="64" fillId="4" borderId="113" xfId="0" applyFont="1" applyFill="1" applyBorder="1" applyAlignment="1">
      <alignment horizontal="left" vertical="center" wrapText="1"/>
    </xf>
    <xf numFmtId="49" fontId="40" fillId="6" borderId="61" xfId="3" applyNumberFormat="1" applyFont="1" applyFill="1" applyBorder="1" applyAlignment="1">
      <alignment horizontal="left" vertical="center" wrapText="1"/>
    </xf>
    <xf numFmtId="49" fontId="40" fillId="6" borderId="56" xfId="3" applyNumberFormat="1" applyFont="1" applyFill="1" applyBorder="1" applyAlignment="1">
      <alignment horizontal="left" vertical="center" wrapText="1"/>
    </xf>
    <xf numFmtId="0" fontId="64" fillId="3" borderId="60" xfId="2" applyFont="1" applyFill="1" applyBorder="1" applyAlignment="1">
      <alignment horizontal="left" vertical="center" wrapText="1"/>
    </xf>
    <xf numFmtId="0" fontId="64" fillId="3" borderId="113" xfId="2" applyFont="1" applyFill="1" applyBorder="1" applyAlignment="1">
      <alignment horizontal="left" vertical="center" wrapText="1"/>
    </xf>
    <xf numFmtId="0" fontId="64" fillId="3" borderId="114" xfId="2" applyFont="1" applyFill="1" applyBorder="1" applyAlignment="1">
      <alignment horizontal="left" vertical="center" wrapText="1"/>
    </xf>
    <xf numFmtId="0" fontId="64" fillId="4" borderId="114" xfId="0" applyFont="1" applyFill="1" applyBorder="1" applyAlignment="1">
      <alignment horizontal="left" vertical="center" wrapText="1"/>
    </xf>
    <xf numFmtId="0" fontId="64" fillId="4" borderId="117" xfId="0" applyFont="1" applyFill="1" applyBorder="1" applyAlignment="1">
      <alignment horizontal="left" vertical="center" wrapText="1"/>
    </xf>
    <xf numFmtId="0" fontId="64" fillId="4" borderId="118" xfId="0" applyFont="1" applyFill="1" applyBorder="1" applyAlignment="1">
      <alignment horizontal="left" vertical="center" wrapText="1"/>
    </xf>
    <xf numFmtId="0" fontId="43" fillId="0" borderId="0" xfId="3" applyFont="1" applyAlignment="1">
      <alignment horizontal="left" vertical="center"/>
    </xf>
    <xf numFmtId="0" fontId="64" fillId="4" borderId="122" xfId="0" applyFont="1" applyFill="1" applyBorder="1" applyAlignment="1">
      <alignment horizontal="left" vertical="center" wrapText="1"/>
    </xf>
    <xf numFmtId="0" fontId="64" fillId="4" borderId="123" xfId="0" applyFont="1" applyFill="1" applyBorder="1" applyAlignment="1">
      <alignment horizontal="left" vertical="center" wrapText="1"/>
    </xf>
  </cellXfs>
  <cellStyles count="8">
    <cellStyle name="Excel Built-in Normal" xfId="1"/>
    <cellStyle name="Excel Built-in Normal 1" xfId="2"/>
    <cellStyle name="Excel Built-in Normal 3" xfId="6"/>
    <cellStyle name="Header" xfId="5"/>
    <cellStyle name="Normální" xfId="0" builtinId="0"/>
    <cellStyle name="Normální 2" xfId="4"/>
    <cellStyle name="Normální 3" xfId="3"/>
    <cellStyle name="Normální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E148"/>
  <sheetViews>
    <sheetView topLeftCell="A13" workbookViewId="0">
      <selection activeCell="A34" sqref="A34:D34"/>
    </sheetView>
  </sheetViews>
  <sheetFormatPr defaultRowHeight="15" x14ac:dyDescent="0.25"/>
  <cols>
    <col min="1" max="1" width="7.7109375" style="6" customWidth="1"/>
    <col min="2" max="2" width="33.7109375" style="6" customWidth="1"/>
    <col min="3" max="4" width="19.7109375" style="6" customWidth="1"/>
    <col min="5" max="5" width="19.7109375" style="7" customWidth="1"/>
  </cols>
  <sheetData>
    <row r="1" spans="1:5" s="104" customFormat="1" x14ac:dyDescent="0.25">
      <c r="A1" s="6"/>
      <c r="B1" s="6"/>
      <c r="C1" s="6"/>
      <c r="D1" s="6"/>
      <c r="E1" s="7"/>
    </row>
    <row r="2" spans="1:5" s="104" customFormat="1" ht="21" customHeight="1" x14ac:dyDescent="0.25">
      <c r="A2" s="8" t="s">
        <v>24</v>
      </c>
      <c r="B2" s="9"/>
      <c r="C2" s="9"/>
      <c r="D2" s="9"/>
      <c r="E2" s="10"/>
    </row>
    <row r="3" spans="1:5" s="105" customFormat="1" ht="15.75" customHeight="1" x14ac:dyDescent="0.25">
      <c r="A3" s="11"/>
      <c r="B3" s="6"/>
      <c r="C3" s="6"/>
      <c r="D3" s="6"/>
      <c r="E3" s="7"/>
    </row>
    <row r="4" spans="1:5" s="105" customFormat="1" ht="15.75" customHeight="1" x14ac:dyDescent="0.25">
      <c r="A4" s="273" t="s">
        <v>25</v>
      </c>
      <c r="B4" s="273"/>
      <c r="C4" s="273"/>
      <c r="D4" s="273"/>
      <c r="E4" s="7"/>
    </row>
    <row r="5" spans="1:5" s="105" customFormat="1" ht="15.75" customHeight="1" x14ac:dyDescent="0.25">
      <c r="A5" s="12" t="s">
        <v>144</v>
      </c>
      <c r="B5" s="6"/>
      <c r="C5" s="6"/>
      <c r="D5" s="6"/>
      <c r="E5" s="7">
        <v>68000000</v>
      </c>
    </row>
    <row r="6" spans="1:5" s="105" customFormat="1" ht="15.75" customHeight="1" x14ac:dyDescent="0.25">
      <c r="A6" s="92" t="s">
        <v>113</v>
      </c>
      <c r="B6" s="93"/>
      <c r="C6" s="93"/>
      <c r="D6" s="93"/>
      <c r="E6" s="94">
        <v>15483</v>
      </c>
    </row>
    <row r="7" spans="1:5" s="105" customFormat="1" ht="15.75" customHeight="1" x14ac:dyDescent="0.25">
      <c r="A7" s="92" t="s">
        <v>145</v>
      </c>
      <c r="B7" s="93"/>
      <c r="C7" s="93"/>
      <c r="D7" s="93"/>
      <c r="E7" s="94">
        <v>129775.59</v>
      </c>
    </row>
    <row r="8" spans="1:5" s="105" customFormat="1" ht="15.75" customHeight="1" x14ac:dyDescent="0.25">
      <c r="A8" s="92" t="s">
        <v>151</v>
      </c>
      <c r="B8" s="93"/>
      <c r="C8" s="93"/>
      <c r="D8" s="93"/>
      <c r="E8" s="94">
        <v>5032000</v>
      </c>
    </row>
    <row r="9" spans="1:5" s="105" customFormat="1" ht="15.75" customHeight="1" x14ac:dyDescent="0.25">
      <c r="A9" s="92" t="s">
        <v>154</v>
      </c>
      <c r="B9" s="93"/>
      <c r="C9" s="93"/>
      <c r="D9" s="93"/>
      <c r="E9" s="94">
        <v>0</v>
      </c>
    </row>
    <row r="10" spans="1:5" s="105" customFormat="1" ht="15.75" customHeight="1" x14ac:dyDescent="0.25">
      <c r="A10" s="92" t="s">
        <v>160</v>
      </c>
      <c r="B10" s="93"/>
      <c r="C10" s="93"/>
      <c r="D10" s="93"/>
      <c r="E10" s="94">
        <v>32000</v>
      </c>
    </row>
    <row r="11" spans="1:5" s="105" customFormat="1" ht="15.75" customHeight="1" x14ac:dyDescent="0.25">
      <c r="A11" s="92" t="s">
        <v>161</v>
      </c>
      <c r="B11" s="93"/>
      <c r="C11" s="93"/>
      <c r="D11" s="93"/>
      <c r="E11" s="94">
        <v>3400505</v>
      </c>
    </row>
    <row r="12" spans="1:5" s="105" customFormat="1" ht="15.75" customHeight="1" x14ac:dyDescent="0.25">
      <c r="A12" s="92" t="s">
        <v>169</v>
      </c>
      <c r="B12" s="93"/>
      <c r="C12" s="93"/>
      <c r="D12" s="93"/>
      <c r="E12" s="94">
        <v>186874.61</v>
      </c>
    </row>
    <row r="13" spans="1:5" s="105" customFormat="1" ht="15.75" customHeight="1" x14ac:dyDescent="0.25">
      <c r="A13" s="92" t="s">
        <v>172</v>
      </c>
      <c r="B13" s="93"/>
      <c r="C13" s="93"/>
      <c r="D13" s="93"/>
      <c r="E13" s="94">
        <v>32000</v>
      </c>
    </row>
    <row r="14" spans="1:5" s="105" customFormat="1" ht="15.75" customHeight="1" x14ac:dyDescent="0.25">
      <c r="A14" s="92" t="s">
        <v>173</v>
      </c>
      <c r="B14" s="93"/>
      <c r="C14" s="93"/>
      <c r="D14" s="93"/>
      <c r="E14" s="94">
        <v>32000</v>
      </c>
    </row>
    <row r="15" spans="1:5" s="105" customFormat="1" ht="15.75" customHeight="1" x14ac:dyDescent="0.25">
      <c r="A15" s="92" t="s">
        <v>179</v>
      </c>
      <c r="B15" s="93"/>
      <c r="C15" s="93"/>
      <c r="D15" s="93"/>
      <c r="E15" s="94">
        <f>SUM(E17:E18)</f>
        <v>1481670.5</v>
      </c>
    </row>
    <row r="16" spans="1:5" s="105" customFormat="1" ht="15.75" customHeight="1" x14ac:dyDescent="0.25">
      <c r="A16" s="276" t="s">
        <v>114</v>
      </c>
      <c r="B16" s="276"/>
      <c r="C16" s="276"/>
      <c r="D16" s="276"/>
      <c r="E16" s="95"/>
    </row>
    <row r="17" spans="1:5" s="105" customFormat="1" ht="15.75" customHeight="1" x14ac:dyDescent="0.25">
      <c r="A17" s="274" t="s">
        <v>115</v>
      </c>
      <c r="B17" s="274"/>
      <c r="C17" s="274"/>
      <c r="D17" s="274"/>
      <c r="E17" s="94">
        <v>160000</v>
      </c>
    </row>
    <row r="18" spans="1:5" s="105" customFormat="1" ht="15.75" customHeight="1" thickBot="1" x14ac:dyDescent="0.3">
      <c r="A18" s="96" t="s">
        <v>116</v>
      </c>
      <c r="B18" s="97"/>
      <c r="C18" s="97"/>
      <c r="D18" s="98"/>
      <c r="E18" s="94">
        <v>1321670.5</v>
      </c>
    </row>
    <row r="19" spans="1:5" s="105" customFormat="1" ht="15.75" customHeight="1" x14ac:dyDescent="0.25">
      <c r="A19" s="275" t="s">
        <v>26</v>
      </c>
      <c r="B19" s="275"/>
      <c r="C19" s="275"/>
      <c r="D19" s="275"/>
      <c r="E19" s="13">
        <f>SUM(E5:E15)</f>
        <v>78342308.700000003</v>
      </c>
    </row>
    <row r="20" spans="1:5" s="105" customFormat="1" ht="9.9499999999999993" customHeight="1" x14ac:dyDescent="0.25">
      <c r="A20" s="14"/>
      <c r="B20" s="6"/>
      <c r="C20" s="6"/>
      <c r="D20" s="6"/>
      <c r="E20" s="7"/>
    </row>
    <row r="21" spans="1:5" s="105" customFormat="1" ht="15.75" customHeight="1" x14ac:dyDescent="0.25">
      <c r="A21" s="273" t="s">
        <v>27</v>
      </c>
      <c r="B21" s="273"/>
      <c r="C21" s="273"/>
      <c r="D21" s="273"/>
      <c r="E21" s="7"/>
    </row>
    <row r="22" spans="1:5" s="105" customFormat="1" ht="15.75" customHeight="1" x14ac:dyDescent="0.25">
      <c r="A22" s="12" t="s">
        <v>144</v>
      </c>
      <c r="B22" s="6"/>
      <c r="C22" s="6"/>
      <c r="D22" s="6"/>
      <c r="E22" s="7">
        <v>88436849.400000006</v>
      </c>
    </row>
    <row r="23" spans="1:5" s="105" customFormat="1" ht="15.75" customHeight="1" x14ac:dyDescent="0.25">
      <c r="A23" s="92" t="s">
        <v>113</v>
      </c>
      <c r="B23" s="93"/>
      <c r="C23" s="93"/>
      <c r="D23" s="93"/>
      <c r="E23" s="94">
        <v>15483</v>
      </c>
    </row>
    <row r="24" spans="1:5" s="105" customFormat="1" ht="15.75" customHeight="1" x14ac:dyDescent="0.25">
      <c r="A24" s="92" t="s">
        <v>145</v>
      </c>
      <c r="B24" s="93"/>
      <c r="C24" s="93"/>
      <c r="D24" s="93"/>
      <c r="E24" s="94">
        <v>129775.59</v>
      </c>
    </row>
    <row r="25" spans="1:5" s="105" customFormat="1" ht="15.75" customHeight="1" x14ac:dyDescent="0.25">
      <c r="A25" s="92" t="s">
        <v>151</v>
      </c>
      <c r="B25" s="93"/>
      <c r="C25" s="93"/>
      <c r="D25" s="93"/>
      <c r="E25" s="94">
        <v>5032000</v>
      </c>
    </row>
    <row r="26" spans="1:5" s="105" customFormat="1" ht="15.75" customHeight="1" x14ac:dyDescent="0.25">
      <c r="A26" s="92" t="s">
        <v>154</v>
      </c>
      <c r="B26" s="93"/>
      <c r="C26" s="93"/>
      <c r="D26" s="93"/>
      <c r="E26" s="94">
        <v>0</v>
      </c>
    </row>
    <row r="27" spans="1:5" s="105" customFormat="1" ht="15.75" customHeight="1" x14ac:dyDescent="0.25">
      <c r="A27" s="92" t="s">
        <v>160</v>
      </c>
      <c r="B27" s="93"/>
      <c r="C27" s="93"/>
      <c r="D27" s="93"/>
      <c r="E27" s="94">
        <v>32000</v>
      </c>
    </row>
    <row r="28" spans="1:5" s="105" customFormat="1" ht="15.75" customHeight="1" x14ac:dyDescent="0.25">
      <c r="A28" s="92" t="s">
        <v>161</v>
      </c>
      <c r="B28" s="93"/>
      <c r="C28" s="93"/>
      <c r="D28" s="93"/>
      <c r="E28" s="94">
        <v>3400505</v>
      </c>
    </row>
    <row r="29" spans="1:5" s="105" customFormat="1" ht="15.75" customHeight="1" x14ac:dyDescent="0.25">
      <c r="A29" s="92" t="s">
        <v>169</v>
      </c>
      <c r="B29" s="93"/>
      <c r="C29" s="93"/>
      <c r="D29" s="93"/>
      <c r="E29" s="94">
        <v>186874.61</v>
      </c>
    </row>
    <row r="30" spans="1:5" s="105" customFormat="1" ht="15.75" customHeight="1" x14ac:dyDescent="0.25">
      <c r="A30" s="92" t="s">
        <v>172</v>
      </c>
      <c r="B30" s="93"/>
      <c r="C30" s="93"/>
      <c r="D30" s="93"/>
      <c r="E30" s="94">
        <v>32000</v>
      </c>
    </row>
    <row r="31" spans="1:5" s="105" customFormat="1" ht="15.75" customHeight="1" x14ac:dyDescent="0.25">
      <c r="A31" s="92" t="s">
        <v>173</v>
      </c>
      <c r="B31" s="93"/>
      <c r="C31" s="93"/>
      <c r="D31" s="93"/>
      <c r="E31" s="94">
        <v>32000</v>
      </c>
    </row>
    <row r="32" spans="1:5" s="105" customFormat="1" ht="15.75" customHeight="1" x14ac:dyDescent="0.25">
      <c r="A32" s="92" t="s">
        <v>179</v>
      </c>
      <c r="B32" s="93"/>
      <c r="C32" s="93"/>
      <c r="D32" s="93"/>
      <c r="E32" s="94">
        <f>SUM(E34:E35)</f>
        <v>1481670.5</v>
      </c>
    </row>
    <row r="33" spans="1:5" s="105" customFormat="1" ht="15.75" customHeight="1" x14ac:dyDescent="0.25">
      <c r="A33" s="276" t="s">
        <v>114</v>
      </c>
      <c r="B33" s="276"/>
      <c r="C33" s="276"/>
      <c r="D33" s="276"/>
      <c r="E33" s="95"/>
    </row>
    <row r="34" spans="1:5" s="105" customFormat="1" ht="15.75" customHeight="1" x14ac:dyDescent="0.25">
      <c r="A34" s="274" t="s">
        <v>115</v>
      </c>
      <c r="B34" s="274"/>
      <c r="C34" s="274"/>
      <c r="D34" s="274"/>
      <c r="E34" s="94">
        <v>160000</v>
      </c>
    </row>
    <row r="35" spans="1:5" s="105" customFormat="1" ht="15.75" customHeight="1" thickBot="1" x14ac:dyDescent="0.3">
      <c r="A35" s="96" t="s">
        <v>116</v>
      </c>
      <c r="B35" s="97"/>
      <c r="C35" s="97"/>
      <c r="D35" s="98"/>
      <c r="E35" s="94">
        <v>1321670.5</v>
      </c>
    </row>
    <row r="36" spans="1:5" s="105" customFormat="1" ht="15.75" customHeight="1" x14ac:dyDescent="0.25">
      <c r="A36" s="275" t="s">
        <v>28</v>
      </c>
      <c r="B36" s="275"/>
      <c r="C36" s="275"/>
      <c r="D36" s="275"/>
      <c r="E36" s="13">
        <f>SUM(E22:E32)</f>
        <v>98779158.100000009</v>
      </c>
    </row>
    <row r="37" spans="1:5" s="105" customFormat="1" ht="9.9499999999999993" customHeight="1" x14ac:dyDescent="0.25">
      <c r="A37" s="14"/>
      <c r="B37" s="6"/>
      <c r="C37" s="6"/>
      <c r="D37" s="6"/>
      <c r="E37" s="15"/>
    </row>
    <row r="38" spans="1:5" s="105" customFormat="1" ht="15.75" customHeight="1" x14ac:dyDescent="0.25">
      <c r="A38" s="273" t="s">
        <v>29</v>
      </c>
      <c r="B38" s="273"/>
      <c r="C38" s="273"/>
      <c r="D38" s="273"/>
      <c r="E38" s="15"/>
    </row>
    <row r="39" spans="1:5" s="105" customFormat="1" ht="15.75" customHeight="1" x14ac:dyDescent="0.25">
      <c r="A39" s="282" t="s">
        <v>101</v>
      </c>
      <c r="B39" s="282"/>
      <c r="C39" s="282"/>
      <c r="D39" s="282"/>
      <c r="E39" s="15">
        <v>10000000</v>
      </c>
    </row>
    <row r="40" spans="1:5" s="105" customFormat="1" ht="15.75" customHeight="1" x14ac:dyDescent="0.25">
      <c r="A40" s="282" t="s">
        <v>102</v>
      </c>
      <c r="B40" s="282"/>
      <c r="C40" s="282"/>
      <c r="D40" s="282"/>
      <c r="E40" s="15">
        <v>12000000</v>
      </c>
    </row>
    <row r="41" spans="1:5" s="105" customFormat="1" ht="15.75" customHeight="1" thickBot="1" x14ac:dyDescent="0.3">
      <c r="A41" s="282" t="s">
        <v>103</v>
      </c>
      <c r="B41" s="282"/>
      <c r="C41" s="282"/>
      <c r="D41" s="282"/>
      <c r="E41" s="15">
        <v>-1563150.6</v>
      </c>
    </row>
    <row r="42" spans="1:5" s="105" customFormat="1" ht="15.75" customHeight="1" x14ac:dyDescent="0.25">
      <c r="A42" s="278" t="s">
        <v>30</v>
      </c>
      <c r="B42" s="278"/>
      <c r="C42" s="278"/>
      <c r="D42" s="278"/>
      <c r="E42" s="13">
        <f>SUM(E39:E41)</f>
        <v>20436849.399999999</v>
      </c>
    </row>
    <row r="43" spans="1:5" ht="9.9499999999999993" customHeight="1" x14ac:dyDescent="0.25"/>
    <row r="44" spans="1:5" ht="9.9499999999999993" customHeight="1" x14ac:dyDescent="0.25"/>
    <row r="45" spans="1:5" ht="9.9499999999999993" customHeight="1" x14ac:dyDescent="0.25"/>
    <row r="46" spans="1:5" ht="9.9499999999999993" customHeight="1" x14ac:dyDescent="0.25"/>
    <row r="47" spans="1:5" ht="9.9499999999999993" customHeight="1" x14ac:dyDescent="0.25"/>
    <row r="48" spans="1:5" ht="9.9499999999999993" customHeight="1" x14ac:dyDescent="0.25"/>
    <row r="49" spans="1:5" ht="9.9499999999999993" customHeight="1" x14ac:dyDescent="0.25"/>
    <row r="50" spans="1:5" ht="9.9499999999999993" customHeight="1" x14ac:dyDescent="0.25"/>
    <row r="51" spans="1:5" ht="9.9499999999999993" customHeight="1" x14ac:dyDescent="0.25"/>
    <row r="52" spans="1:5" ht="9.9499999999999993" customHeight="1" x14ac:dyDescent="0.25"/>
    <row r="53" spans="1:5" ht="9.9499999999999993" customHeight="1" x14ac:dyDescent="0.25"/>
    <row r="54" spans="1:5" ht="9.9499999999999993" customHeight="1" x14ac:dyDescent="0.25"/>
    <row r="55" spans="1:5" ht="9.9499999999999993" customHeight="1" x14ac:dyDescent="0.25"/>
    <row r="56" spans="1:5" ht="9.9499999999999993" customHeight="1" x14ac:dyDescent="0.25"/>
    <row r="57" spans="1:5" ht="9.9499999999999993" customHeight="1" x14ac:dyDescent="0.25"/>
    <row r="58" spans="1:5" ht="9.9499999999999993" customHeight="1" x14ac:dyDescent="0.25"/>
    <row r="59" spans="1:5" ht="9.9499999999999993" customHeight="1" x14ac:dyDescent="0.25"/>
    <row r="60" spans="1:5" ht="25.5" customHeight="1" thickBot="1" x14ac:dyDescent="0.3">
      <c r="A60" s="8" t="s">
        <v>31</v>
      </c>
      <c r="B60" s="9"/>
      <c r="C60" s="9"/>
      <c r="D60" s="9"/>
      <c r="E60" s="10"/>
    </row>
    <row r="61" spans="1:5" ht="18" customHeight="1" thickBot="1" x14ac:dyDescent="0.3">
      <c r="A61" s="279" t="s">
        <v>32</v>
      </c>
      <c r="B61" s="279"/>
      <c r="C61" s="16" t="s">
        <v>52</v>
      </c>
      <c r="D61" s="16" t="s">
        <v>117</v>
      </c>
      <c r="E61" s="99" t="s">
        <v>118</v>
      </c>
    </row>
    <row r="62" spans="1:5" ht="15.75" customHeight="1" x14ac:dyDescent="0.25">
      <c r="A62" s="280" t="s">
        <v>50</v>
      </c>
      <c r="B62" s="280"/>
      <c r="C62" s="17">
        <f>SUM(E5)</f>
        <v>68000000</v>
      </c>
      <c r="D62" s="17">
        <f>SUM(E6+E7+E8+E9+E10+E11+E12+E13+E14+E15)</f>
        <v>10342308.699999999</v>
      </c>
      <c r="E62" s="164">
        <f>SUM(C62+D62)</f>
        <v>78342308.700000003</v>
      </c>
    </row>
    <row r="63" spans="1:5" ht="15.75" customHeight="1" thickBot="1" x14ac:dyDescent="0.3">
      <c r="A63" s="277" t="s">
        <v>51</v>
      </c>
      <c r="B63" s="277"/>
      <c r="C63" s="18">
        <f>SUM(E22)</f>
        <v>88436849.400000006</v>
      </c>
      <c r="D63" s="18">
        <f>SUM(E23+E24+E25+E26+E27+E28+E29+E30+E31+E32)</f>
        <v>10342308.699999999</v>
      </c>
      <c r="E63" s="164">
        <f>SUM(C63+D63)</f>
        <v>98779158.100000009</v>
      </c>
    </row>
    <row r="64" spans="1:5" ht="15.75" customHeight="1" thickBot="1" x14ac:dyDescent="0.3">
      <c r="A64" s="281" t="s">
        <v>33</v>
      </c>
      <c r="B64" s="281"/>
      <c r="C64" s="19">
        <f>SUM(C62-C63)</f>
        <v>-20436849.400000006</v>
      </c>
      <c r="D64" s="19">
        <f t="shared" ref="D64:E64" si="0">SUM(D62-D63)</f>
        <v>0</v>
      </c>
      <c r="E64" s="100">
        <f t="shared" si="0"/>
        <v>-20436849.400000006</v>
      </c>
    </row>
    <row r="65" spans="1:5" ht="5.0999999999999996" customHeight="1" thickBot="1" x14ac:dyDescent="0.3">
      <c r="A65" s="20"/>
      <c r="B65" s="20"/>
      <c r="C65" s="20"/>
      <c r="D65" s="20"/>
      <c r="E65" s="20"/>
    </row>
    <row r="66" spans="1:5" ht="18" customHeight="1" thickBot="1" x14ac:dyDescent="0.3">
      <c r="A66" s="269" t="s">
        <v>34</v>
      </c>
      <c r="B66" s="269"/>
      <c r="C66" s="16" t="s">
        <v>52</v>
      </c>
      <c r="D66" s="16" t="s">
        <v>117</v>
      </c>
      <c r="E66" s="99" t="s">
        <v>118</v>
      </c>
    </row>
    <row r="67" spans="1:5" ht="21.95" customHeight="1" x14ac:dyDescent="0.25">
      <c r="A67" s="21" t="s">
        <v>35</v>
      </c>
      <c r="B67" s="22" t="s">
        <v>36</v>
      </c>
      <c r="C67" s="23">
        <f>SUM(E39)</f>
        <v>10000000</v>
      </c>
      <c r="D67" s="23">
        <v>0</v>
      </c>
      <c r="E67" s="164">
        <f>SUM(C67+D67)</f>
        <v>10000000</v>
      </c>
    </row>
    <row r="68" spans="1:5" ht="21.95" customHeight="1" x14ac:dyDescent="0.25">
      <c r="A68" s="21" t="s">
        <v>76</v>
      </c>
      <c r="B68" s="22" t="s">
        <v>45</v>
      </c>
      <c r="C68" s="23">
        <v>12000000</v>
      </c>
      <c r="D68" s="23">
        <v>0</v>
      </c>
      <c r="E68" s="164">
        <f>SUM(C68+D68)</f>
        <v>12000000</v>
      </c>
    </row>
    <row r="69" spans="1:5" ht="21.95" customHeight="1" x14ac:dyDescent="0.25">
      <c r="A69" s="21" t="s">
        <v>37</v>
      </c>
      <c r="B69" s="22" t="s">
        <v>38</v>
      </c>
      <c r="C69" s="24">
        <v>-1563150.6</v>
      </c>
      <c r="D69" s="24">
        <v>0</v>
      </c>
      <c r="E69" s="164">
        <f>SUM(C69+D69)</f>
        <v>-1563150.6</v>
      </c>
    </row>
    <row r="70" spans="1:5" ht="21.95" customHeight="1" thickBot="1" x14ac:dyDescent="0.3">
      <c r="A70" s="25" t="s">
        <v>39</v>
      </c>
      <c r="B70" s="26" t="s">
        <v>40</v>
      </c>
      <c r="C70" s="27">
        <v>0</v>
      </c>
      <c r="D70" s="27">
        <v>0</v>
      </c>
      <c r="E70" s="164">
        <f>SUM(C70+D70)</f>
        <v>0</v>
      </c>
    </row>
    <row r="71" spans="1:5" ht="15.75" customHeight="1" thickBot="1" x14ac:dyDescent="0.3">
      <c r="A71" s="269" t="s">
        <v>41</v>
      </c>
      <c r="B71" s="269"/>
      <c r="C71" s="19">
        <f>SUM(C67:C70)</f>
        <v>20436849.399999999</v>
      </c>
      <c r="D71" s="19">
        <f t="shared" ref="D71:E71" si="1">SUM(D67:D70)</f>
        <v>0</v>
      </c>
      <c r="E71" s="100">
        <f t="shared" si="1"/>
        <v>20436849.399999999</v>
      </c>
    </row>
    <row r="72" spans="1:5" ht="5.0999999999999996" customHeight="1" thickBot="1" x14ac:dyDescent="0.3">
      <c r="A72" s="28"/>
      <c r="B72" s="28"/>
      <c r="C72" s="29"/>
      <c r="D72" s="29"/>
      <c r="E72" s="29"/>
    </row>
    <row r="73" spans="1:5" ht="18" customHeight="1" thickBot="1" x14ac:dyDescent="0.3">
      <c r="A73" s="269" t="s">
        <v>42</v>
      </c>
      <c r="B73" s="269"/>
      <c r="C73" s="16" t="s">
        <v>52</v>
      </c>
      <c r="D73" s="16" t="s">
        <v>117</v>
      </c>
      <c r="E73" s="99" t="s">
        <v>118</v>
      </c>
    </row>
    <row r="74" spans="1:5" ht="15.75" customHeight="1" x14ac:dyDescent="0.25">
      <c r="A74" s="270" t="s">
        <v>43</v>
      </c>
      <c r="B74" s="270"/>
      <c r="C74" s="30">
        <f>SUM(C62+C67+C68)</f>
        <v>90000000</v>
      </c>
      <c r="D74" s="30">
        <f>SUM(D62+D67+D68)</f>
        <v>10342308.699999999</v>
      </c>
      <c r="E74" s="101">
        <f>SUM(E62+E67+E68)</f>
        <v>100342308.7</v>
      </c>
    </row>
    <row r="75" spans="1:5" ht="15.75" customHeight="1" thickBot="1" x14ac:dyDescent="0.3">
      <c r="A75" s="271" t="s">
        <v>44</v>
      </c>
      <c r="B75" s="271"/>
      <c r="C75" s="31">
        <f>SUM(C63-C69)</f>
        <v>90000000</v>
      </c>
      <c r="D75" s="31">
        <f>SUM(D63-D69)</f>
        <v>10342308.699999999</v>
      </c>
      <c r="E75" s="102">
        <f>SUM(E63-E69)</f>
        <v>100342308.7</v>
      </c>
    </row>
    <row r="76" spans="1:5" ht="15.75" customHeight="1" thickBot="1" x14ac:dyDescent="0.3">
      <c r="A76" s="28" t="s">
        <v>23</v>
      </c>
      <c r="B76" s="28"/>
      <c r="C76" s="32">
        <f>SUM(C74-C75)</f>
        <v>0</v>
      </c>
      <c r="D76" s="32">
        <f t="shared" ref="D76:E76" si="2">SUM(D74-D75)</f>
        <v>0</v>
      </c>
      <c r="E76" s="103">
        <f t="shared" si="2"/>
        <v>0</v>
      </c>
    </row>
    <row r="77" spans="1:5" ht="15.75" customHeight="1" x14ac:dyDescent="0.25">
      <c r="A77" s="272"/>
      <c r="B77" s="272"/>
      <c r="C77" s="272"/>
      <c r="D77" s="272"/>
      <c r="E77" s="33"/>
    </row>
    <row r="78" spans="1:5" ht="16.350000000000001" customHeight="1" x14ac:dyDescent="0.25"/>
    <row r="79" spans="1:5" ht="16.350000000000001" customHeight="1" x14ac:dyDescent="0.25"/>
    <row r="80" spans="1:5" ht="16.350000000000001" customHeight="1" x14ac:dyDescent="0.25"/>
    <row r="81" ht="16.350000000000001" customHeight="1" x14ac:dyDescent="0.25"/>
    <row r="82" ht="16.350000000000001" customHeight="1" x14ac:dyDescent="0.25"/>
    <row r="83" ht="16.350000000000001" customHeight="1" x14ac:dyDescent="0.25"/>
    <row r="84" ht="16.350000000000001" customHeight="1" x14ac:dyDescent="0.25"/>
    <row r="85" ht="16.350000000000001" customHeight="1" x14ac:dyDescent="0.25"/>
    <row r="86" ht="16.350000000000001" customHeight="1" x14ac:dyDescent="0.25"/>
    <row r="87" ht="16.350000000000001" customHeight="1" x14ac:dyDescent="0.25"/>
    <row r="88" ht="16.350000000000001" customHeight="1" x14ac:dyDescent="0.25"/>
    <row r="89" ht="16.350000000000001" customHeight="1" x14ac:dyDescent="0.25"/>
    <row r="90" ht="16.350000000000001" customHeight="1" x14ac:dyDescent="0.25"/>
    <row r="91" ht="16.350000000000001" customHeight="1" x14ac:dyDescent="0.25"/>
    <row r="92" ht="16.350000000000001" customHeight="1" x14ac:dyDescent="0.25"/>
    <row r="93" ht="16.350000000000001" customHeight="1" x14ac:dyDescent="0.25"/>
    <row r="94" ht="16.350000000000001" customHeight="1" x14ac:dyDescent="0.25"/>
    <row r="95" ht="16.350000000000001" customHeight="1" x14ac:dyDescent="0.25"/>
    <row r="96" ht="16.350000000000001" customHeight="1" x14ac:dyDescent="0.25"/>
    <row r="97" ht="16.350000000000001" customHeight="1" x14ac:dyDescent="0.25"/>
    <row r="98" ht="16.350000000000001" customHeight="1" x14ac:dyDescent="0.25"/>
    <row r="99" ht="16.350000000000001" customHeight="1" x14ac:dyDescent="0.25"/>
    <row r="100" ht="16.350000000000001" customHeight="1" x14ac:dyDescent="0.25"/>
    <row r="101" ht="16.350000000000001" customHeight="1" x14ac:dyDescent="0.25"/>
    <row r="102" ht="16.350000000000001" customHeight="1" x14ac:dyDescent="0.25"/>
    <row r="103" ht="16.350000000000001" customHeight="1" x14ac:dyDescent="0.25"/>
    <row r="104" ht="16.350000000000001" customHeight="1" x14ac:dyDescent="0.25"/>
    <row r="105" ht="16.350000000000001" customHeight="1" x14ac:dyDescent="0.25"/>
    <row r="106" ht="16.350000000000001" customHeight="1" x14ac:dyDescent="0.25"/>
    <row r="107" ht="16.350000000000001" customHeight="1" x14ac:dyDescent="0.25"/>
    <row r="108" ht="16.350000000000001" customHeight="1" x14ac:dyDescent="0.25"/>
    <row r="109" ht="16.350000000000001" customHeight="1" x14ac:dyDescent="0.25"/>
    <row r="110" ht="16.350000000000001" customHeight="1" x14ac:dyDescent="0.25"/>
    <row r="111" ht="16.350000000000001" customHeight="1" x14ac:dyDescent="0.25"/>
    <row r="112" ht="16.350000000000001" customHeight="1" x14ac:dyDescent="0.25"/>
    <row r="113" ht="16.350000000000001" customHeight="1" x14ac:dyDescent="0.25"/>
    <row r="114" ht="16.350000000000001" customHeight="1" x14ac:dyDescent="0.25"/>
    <row r="115" ht="16.350000000000001" customHeight="1" x14ac:dyDescent="0.25"/>
    <row r="116" ht="16.350000000000001" customHeight="1" x14ac:dyDescent="0.25"/>
    <row r="117" ht="16.350000000000001" customHeight="1" x14ac:dyDescent="0.25"/>
    <row r="118" ht="16.350000000000001" customHeight="1" x14ac:dyDescent="0.25"/>
    <row r="119" ht="16.350000000000001" customHeight="1" x14ac:dyDescent="0.25"/>
    <row r="120" ht="16.350000000000001" customHeight="1" x14ac:dyDescent="0.25"/>
    <row r="121" ht="16.350000000000001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spans="1:5" s="3" customFormat="1" ht="15.75" customHeight="1" x14ac:dyDescent="0.25">
      <c r="A145" s="6"/>
      <c r="B145" s="6"/>
      <c r="C145" s="6"/>
      <c r="D145" s="6"/>
      <c r="E145" s="7"/>
    </row>
    <row r="148" spans="1:5" s="5" customFormat="1" x14ac:dyDescent="0.25">
      <c r="A148" s="6"/>
      <c r="B148" s="6"/>
      <c r="C148" s="6"/>
      <c r="D148" s="6"/>
      <c r="E148" s="7"/>
    </row>
  </sheetData>
  <mergeCells count="23">
    <mergeCell ref="A33:D33"/>
    <mergeCell ref="A34:D34"/>
    <mergeCell ref="A63:B63"/>
    <mergeCell ref="A66:B66"/>
    <mergeCell ref="A42:D42"/>
    <mergeCell ref="A61:B61"/>
    <mergeCell ref="A62:B62"/>
    <mergeCell ref="A64:B64"/>
    <mergeCell ref="A36:D36"/>
    <mergeCell ref="A38:D38"/>
    <mergeCell ref="A39:D39"/>
    <mergeCell ref="A40:D40"/>
    <mergeCell ref="A41:D41"/>
    <mergeCell ref="A4:D4"/>
    <mergeCell ref="A17:D17"/>
    <mergeCell ref="A19:D19"/>
    <mergeCell ref="A21:D21"/>
    <mergeCell ref="A16:D16"/>
    <mergeCell ref="A71:B71"/>
    <mergeCell ref="A73:B73"/>
    <mergeCell ref="A74:B74"/>
    <mergeCell ref="A75:B75"/>
    <mergeCell ref="A77:D77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CZ00303453&amp;C&amp;"-,Tučné"&amp;14PŘEHLED O STAVU ROZPOČTU
&amp;RRok 2022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B13" workbookViewId="0">
      <selection activeCell="F40" sqref="F40"/>
    </sheetView>
  </sheetViews>
  <sheetFormatPr defaultRowHeight="15" x14ac:dyDescent="0.25"/>
  <cols>
    <col min="1" max="1" width="3.7109375" style="106" customWidth="1"/>
    <col min="2" max="2" width="3.7109375" style="107" customWidth="1"/>
    <col min="3" max="3" width="2.28515625" style="107" customWidth="1"/>
    <col min="4" max="4" width="2.7109375" style="107" customWidth="1"/>
    <col min="5" max="5" width="2.42578125" style="107" customWidth="1"/>
    <col min="6" max="6" width="7.7109375" style="107" customWidth="1"/>
    <col min="7" max="7" width="5.7109375" style="108" customWidth="1"/>
    <col min="8" max="8" width="3.7109375" style="108" customWidth="1"/>
    <col min="9" max="9" width="9.7109375" style="108" customWidth="1"/>
    <col min="10" max="11" width="5.7109375" style="108" customWidth="1"/>
    <col min="12" max="13" width="11.7109375" style="109" customWidth="1"/>
    <col min="14" max="14" width="65.42578125" style="110" customWidth="1"/>
  </cols>
  <sheetData>
    <row r="1" spans="1:14" s="105" customFormat="1" ht="15.75" customHeight="1" x14ac:dyDescent="0.25">
      <c r="A1" s="111" t="s">
        <v>119</v>
      </c>
      <c r="B1" s="112"/>
      <c r="C1" s="112"/>
      <c r="D1" s="112"/>
      <c r="E1" s="107"/>
      <c r="F1" s="107"/>
      <c r="G1" s="108"/>
      <c r="H1" s="108"/>
      <c r="I1" s="108"/>
      <c r="J1" s="108"/>
      <c r="K1" s="108"/>
      <c r="L1" s="109"/>
      <c r="M1" s="109"/>
      <c r="N1" s="110"/>
    </row>
    <row r="2" spans="1:14" s="105" customFormat="1" ht="3" customHeight="1" x14ac:dyDescent="0.25">
      <c r="A2" s="111"/>
      <c r="B2" s="112"/>
      <c r="C2" s="112"/>
      <c r="D2" s="112"/>
      <c r="E2" s="107"/>
      <c r="F2" s="107"/>
      <c r="G2" s="108"/>
      <c r="H2" s="108"/>
      <c r="I2" s="108"/>
      <c r="J2" s="108"/>
      <c r="K2" s="108"/>
      <c r="L2" s="109"/>
      <c r="M2" s="109"/>
      <c r="N2" s="110"/>
    </row>
    <row r="3" spans="1:14" s="6" customFormat="1" ht="16.350000000000001" customHeight="1" thickBot="1" x14ac:dyDescent="0.3">
      <c r="A3" s="185" t="s">
        <v>175</v>
      </c>
      <c r="B3" s="186"/>
      <c r="C3" s="186"/>
      <c r="D3" s="186"/>
      <c r="E3" s="186"/>
      <c r="F3" s="186"/>
      <c r="G3" s="187"/>
      <c r="H3" s="187"/>
      <c r="I3" s="187"/>
      <c r="J3" s="187"/>
      <c r="K3" s="187"/>
      <c r="L3" s="188"/>
      <c r="M3" s="188"/>
      <c r="N3" s="189"/>
    </row>
    <row r="4" spans="1:14" s="6" customFormat="1" ht="16.350000000000001" customHeight="1" thickBot="1" x14ac:dyDescent="0.3">
      <c r="A4" s="196" t="s">
        <v>120</v>
      </c>
      <c r="B4" s="197" t="s">
        <v>121</v>
      </c>
      <c r="C4" s="197" t="s">
        <v>122</v>
      </c>
      <c r="D4" s="197" t="s">
        <v>123</v>
      </c>
      <c r="E4" s="197" t="s">
        <v>124</v>
      </c>
      <c r="F4" s="198" t="s">
        <v>125</v>
      </c>
      <c r="G4" s="199" t="s">
        <v>126</v>
      </c>
      <c r="H4" s="199" t="s">
        <v>127</v>
      </c>
      <c r="I4" s="199" t="s">
        <v>128</v>
      </c>
      <c r="J4" s="199" t="s">
        <v>129</v>
      </c>
      <c r="K4" s="199" t="s">
        <v>130</v>
      </c>
      <c r="L4" s="200" t="s">
        <v>131</v>
      </c>
      <c r="M4" s="200" t="s">
        <v>132</v>
      </c>
      <c r="N4" s="201" t="s">
        <v>133</v>
      </c>
    </row>
    <row r="5" spans="1:14" s="6" customFormat="1" ht="12.95" customHeight="1" x14ac:dyDescent="0.25">
      <c r="A5" s="165" t="s">
        <v>134</v>
      </c>
      <c r="B5" s="166" t="s">
        <v>134</v>
      </c>
      <c r="C5" s="167"/>
      <c r="D5" s="167">
        <v>231</v>
      </c>
      <c r="E5" s="167"/>
      <c r="F5" s="190" t="s">
        <v>135</v>
      </c>
      <c r="G5" s="191" t="s">
        <v>146</v>
      </c>
      <c r="H5" s="191" t="s">
        <v>136</v>
      </c>
      <c r="I5" s="191" t="s">
        <v>177</v>
      </c>
      <c r="J5" s="191" t="s">
        <v>136</v>
      </c>
      <c r="K5" s="191" t="s">
        <v>155</v>
      </c>
      <c r="L5" s="192">
        <v>160000</v>
      </c>
      <c r="M5" s="192">
        <v>0</v>
      </c>
      <c r="N5" s="184" t="s">
        <v>176</v>
      </c>
    </row>
    <row r="6" spans="1:14" s="6" customFormat="1" ht="12.95" customHeight="1" thickBot="1" x14ac:dyDescent="0.3">
      <c r="A6" s="170" t="s">
        <v>134</v>
      </c>
      <c r="B6" s="171" t="s">
        <v>134</v>
      </c>
      <c r="C6" s="172"/>
      <c r="D6" s="172">
        <v>231</v>
      </c>
      <c r="E6" s="167"/>
      <c r="F6" s="193" t="s">
        <v>214</v>
      </c>
      <c r="G6" s="191" t="s">
        <v>143</v>
      </c>
      <c r="H6" s="194" t="s">
        <v>136</v>
      </c>
      <c r="I6" s="194" t="s">
        <v>177</v>
      </c>
      <c r="J6" s="194" t="s">
        <v>136</v>
      </c>
      <c r="K6" s="194" t="s">
        <v>155</v>
      </c>
      <c r="L6" s="195">
        <v>0</v>
      </c>
      <c r="M6" s="192">
        <v>160000</v>
      </c>
      <c r="N6" s="184" t="s">
        <v>178</v>
      </c>
    </row>
    <row r="7" spans="1:14" s="6" customFormat="1" ht="14.1" customHeight="1" thickBot="1" x14ac:dyDescent="0.3">
      <c r="A7" s="283" t="s">
        <v>137</v>
      </c>
      <c r="B7" s="284"/>
      <c r="C7" s="284"/>
      <c r="D7" s="284"/>
      <c r="E7" s="284"/>
      <c r="F7" s="284"/>
      <c r="G7" s="284"/>
      <c r="H7" s="284"/>
      <c r="I7" s="284"/>
      <c r="J7" s="284"/>
      <c r="K7" s="285"/>
      <c r="L7" s="202">
        <f>SUM(L5:L6)</f>
        <v>160000</v>
      </c>
      <c r="M7" s="202">
        <f>SUM(M5:M6)</f>
        <v>160000</v>
      </c>
      <c r="N7" s="203"/>
    </row>
    <row r="8" spans="1:14" ht="3.95" customHeight="1" x14ac:dyDescent="0.25"/>
    <row r="9" spans="1:14" s="179" customFormat="1" ht="15.75" customHeight="1" x14ac:dyDescent="0.25">
      <c r="A9" s="173" t="s">
        <v>152</v>
      </c>
      <c r="B9" s="174"/>
      <c r="C9" s="174"/>
      <c r="D9" s="174"/>
      <c r="E9" s="174"/>
      <c r="F9" s="174"/>
      <c r="G9" s="175"/>
      <c r="H9" s="175"/>
      <c r="I9" s="175"/>
      <c r="J9" s="175"/>
      <c r="K9" s="176"/>
      <c r="L9" s="177"/>
      <c r="M9" s="177"/>
      <c r="N9" s="178"/>
    </row>
    <row r="10" spans="1:14" ht="3" customHeight="1" thickBot="1" x14ac:dyDescent="0.3"/>
    <row r="11" spans="1:14" s="113" customFormat="1" ht="15.75" customHeight="1" thickBot="1" x14ac:dyDescent="0.3">
      <c r="A11" s="253" t="s">
        <v>120</v>
      </c>
      <c r="B11" s="254" t="s">
        <v>121</v>
      </c>
      <c r="C11" s="254" t="s">
        <v>122</v>
      </c>
      <c r="D11" s="254" t="s">
        <v>123</v>
      </c>
      <c r="E11" s="254" t="s">
        <v>124</v>
      </c>
      <c r="F11" s="255" t="s">
        <v>125</v>
      </c>
      <c r="G11" s="256" t="s">
        <v>126</v>
      </c>
      <c r="H11" s="256" t="s">
        <v>127</v>
      </c>
      <c r="I11" s="256" t="s">
        <v>128</v>
      </c>
      <c r="J11" s="256" t="s">
        <v>129</v>
      </c>
      <c r="K11" s="256" t="s">
        <v>130</v>
      </c>
      <c r="L11" s="257" t="s">
        <v>131</v>
      </c>
      <c r="M11" s="257" t="s">
        <v>132</v>
      </c>
      <c r="N11" s="258" t="s">
        <v>133</v>
      </c>
    </row>
    <row r="12" spans="1:14" s="113" customFormat="1" ht="11.1" customHeight="1" x14ac:dyDescent="0.25">
      <c r="A12" s="204" t="s">
        <v>134</v>
      </c>
      <c r="B12" s="205" t="s">
        <v>134</v>
      </c>
      <c r="C12" s="206"/>
      <c r="D12" s="206">
        <v>231</v>
      </c>
      <c r="E12" s="206"/>
      <c r="F12" s="213" t="s">
        <v>135</v>
      </c>
      <c r="G12" s="207" t="s">
        <v>180</v>
      </c>
      <c r="H12" s="208" t="s">
        <v>136</v>
      </c>
      <c r="I12" s="208" t="s">
        <v>136</v>
      </c>
      <c r="J12" s="208" t="s">
        <v>136</v>
      </c>
      <c r="K12" s="208" t="s">
        <v>136</v>
      </c>
      <c r="L12" s="209">
        <v>1273.5</v>
      </c>
      <c r="M12" s="209">
        <v>0</v>
      </c>
      <c r="N12" s="265" t="s">
        <v>181</v>
      </c>
    </row>
    <row r="13" spans="1:14" s="113" customFormat="1" ht="11.1" customHeight="1" x14ac:dyDescent="0.25">
      <c r="A13" s="259" t="s">
        <v>134</v>
      </c>
      <c r="B13" s="205" t="s">
        <v>134</v>
      </c>
      <c r="C13" s="206"/>
      <c r="D13" s="206">
        <v>231</v>
      </c>
      <c r="E13" s="206"/>
      <c r="F13" s="213" t="s">
        <v>135</v>
      </c>
      <c r="G13" s="207" t="s">
        <v>182</v>
      </c>
      <c r="H13" s="208" t="s">
        <v>136</v>
      </c>
      <c r="I13" s="208" t="s">
        <v>136</v>
      </c>
      <c r="J13" s="208" t="s">
        <v>136</v>
      </c>
      <c r="K13" s="208" t="s">
        <v>136</v>
      </c>
      <c r="L13" s="209">
        <v>2000</v>
      </c>
      <c r="M13" s="209">
        <v>0</v>
      </c>
      <c r="N13" s="265" t="s">
        <v>59</v>
      </c>
    </row>
    <row r="14" spans="1:14" s="113" customFormat="1" ht="11.1" customHeight="1" x14ac:dyDescent="0.25">
      <c r="A14" s="259" t="s">
        <v>134</v>
      </c>
      <c r="B14" s="205" t="s">
        <v>134</v>
      </c>
      <c r="C14" s="206"/>
      <c r="D14" s="206">
        <v>231</v>
      </c>
      <c r="E14" s="206"/>
      <c r="F14" s="213" t="s">
        <v>135</v>
      </c>
      <c r="G14" s="207" t="s">
        <v>183</v>
      </c>
      <c r="H14" s="208" t="s">
        <v>136</v>
      </c>
      <c r="I14" s="208" t="s">
        <v>136</v>
      </c>
      <c r="J14" s="208" t="s">
        <v>136</v>
      </c>
      <c r="K14" s="208" t="s">
        <v>136</v>
      </c>
      <c r="L14" s="209">
        <v>1000</v>
      </c>
      <c r="M14" s="209">
        <v>0</v>
      </c>
      <c r="N14" s="265" t="s">
        <v>184</v>
      </c>
    </row>
    <row r="15" spans="1:14" s="113" customFormat="1" ht="11.1" customHeight="1" x14ac:dyDescent="0.25">
      <c r="A15" s="251" t="s">
        <v>134</v>
      </c>
      <c r="B15" s="205" t="s">
        <v>134</v>
      </c>
      <c r="C15" s="206"/>
      <c r="D15" s="206">
        <v>231</v>
      </c>
      <c r="E15" s="206"/>
      <c r="F15" s="213" t="s">
        <v>135</v>
      </c>
      <c r="G15" s="207" t="s">
        <v>185</v>
      </c>
      <c r="H15" s="208" t="s">
        <v>136</v>
      </c>
      <c r="I15" s="208" t="s">
        <v>136</v>
      </c>
      <c r="J15" s="208" t="s">
        <v>136</v>
      </c>
      <c r="K15" s="208" t="s">
        <v>136</v>
      </c>
      <c r="L15" s="209">
        <v>20000</v>
      </c>
      <c r="M15" s="209">
        <v>0</v>
      </c>
      <c r="N15" s="265" t="s">
        <v>186</v>
      </c>
    </row>
    <row r="16" spans="1:14" s="113" customFormat="1" ht="11.1" customHeight="1" x14ac:dyDescent="0.25">
      <c r="A16" s="259" t="s">
        <v>134</v>
      </c>
      <c r="B16" s="205" t="s">
        <v>134</v>
      </c>
      <c r="C16" s="206"/>
      <c r="D16" s="206">
        <v>231</v>
      </c>
      <c r="E16" s="206"/>
      <c r="F16" s="213" t="s">
        <v>135</v>
      </c>
      <c r="G16" s="207" t="s">
        <v>166</v>
      </c>
      <c r="H16" s="208" t="s">
        <v>136</v>
      </c>
      <c r="I16" s="208" t="s">
        <v>136</v>
      </c>
      <c r="J16" s="208" t="s">
        <v>136</v>
      </c>
      <c r="K16" s="208" t="s">
        <v>136</v>
      </c>
      <c r="L16" s="209">
        <v>1000000</v>
      </c>
      <c r="M16" s="209">
        <v>0</v>
      </c>
      <c r="N16" s="265" t="s">
        <v>58</v>
      </c>
    </row>
    <row r="17" spans="1:14" s="113" customFormat="1" ht="11.1" customHeight="1" x14ac:dyDescent="0.25">
      <c r="A17" s="259" t="s">
        <v>134</v>
      </c>
      <c r="B17" s="205" t="s">
        <v>134</v>
      </c>
      <c r="C17" s="206"/>
      <c r="D17" s="206">
        <v>231</v>
      </c>
      <c r="E17" s="206"/>
      <c r="F17" s="213" t="s">
        <v>165</v>
      </c>
      <c r="G17" s="207" t="s">
        <v>187</v>
      </c>
      <c r="H17" s="208" t="s">
        <v>136</v>
      </c>
      <c r="I17" s="208" t="s">
        <v>136</v>
      </c>
      <c r="J17" s="208" t="s">
        <v>136</v>
      </c>
      <c r="K17" s="208" t="s">
        <v>136</v>
      </c>
      <c r="L17" s="209">
        <v>1000</v>
      </c>
      <c r="M17" s="209">
        <v>0</v>
      </c>
      <c r="N17" s="265" t="s">
        <v>189</v>
      </c>
    </row>
    <row r="18" spans="1:14" s="113" customFormat="1" ht="11.1" customHeight="1" x14ac:dyDescent="0.25">
      <c r="A18" s="251" t="s">
        <v>134</v>
      </c>
      <c r="B18" s="205" t="s">
        <v>134</v>
      </c>
      <c r="C18" s="206"/>
      <c r="D18" s="206">
        <v>231</v>
      </c>
      <c r="E18" s="206"/>
      <c r="F18" s="213" t="s">
        <v>165</v>
      </c>
      <c r="G18" s="207" t="s">
        <v>188</v>
      </c>
      <c r="H18" s="208" t="s">
        <v>136</v>
      </c>
      <c r="I18" s="208" t="s">
        <v>136</v>
      </c>
      <c r="J18" s="208" t="s">
        <v>136</v>
      </c>
      <c r="K18" s="208" t="s">
        <v>136</v>
      </c>
      <c r="L18" s="209">
        <v>2000</v>
      </c>
      <c r="M18" s="209">
        <v>0</v>
      </c>
      <c r="N18" s="265" t="s">
        <v>190</v>
      </c>
    </row>
    <row r="19" spans="1:14" s="113" customFormat="1" ht="11.1" customHeight="1" x14ac:dyDescent="0.25">
      <c r="A19" s="259" t="s">
        <v>134</v>
      </c>
      <c r="B19" s="205" t="s">
        <v>134</v>
      </c>
      <c r="C19" s="206"/>
      <c r="D19" s="206">
        <v>231</v>
      </c>
      <c r="E19" s="206"/>
      <c r="F19" s="213" t="s">
        <v>174</v>
      </c>
      <c r="G19" s="207" t="s">
        <v>167</v>
      </c>
      <c r="H19" s="208" t="s">
        <v>136</v>
      </c>
      <c r="I19" s="208" t="s">
        <v>136</v>
      </c>
      <c r="J19" s="208" t="s">
        <v>136</v>
      </c>
      <c r="K19" s="208" t="s">
        <v>136</v>
      </c>
      <c r="L19" s="209">
        <v>2509</v>
      </c>
      <c r="M19" s="209">
        <v>0</v>
      </c>
      <c r="N19" s="265" t="s">
        <v>208</v>
      </c>
    </row>
    <row r="20" spans="1:14" s="113" customFormat="1" ht="11.1" customHeight="1" x14ac:dyDescent="0.25">
      <c r="A20" s="259" t="s">
        <v>134</v>
      </c>
      <c r="B20" s="205" t="s">
        <v>134</v>
      </c>
      <c r="C20" s="206"/>
      <c r="D20" s="206">
        <v>231</v>
      </c>
      <c r="E20" s="206"/>
      <c r="F20" s="213" t="s">
        <v>174</v>
      </c>
      <c r="G20" s="207" t="s">
        <v>191</v>
      </c>
      <c r="H20" s="208" t="s">
        <v>136</v>
      </c>
      <c r="I20" s="208" t="s">
        <v>136</v>
      </c>
      <c r="J20" s="208" t="s">
        <v>136</v>
      </c>
      <c r="K20" s="208" t="s">
        <v>136</v>
      </c>
      <c r="L20" s="209">
        <v>20812</v>
      </c>
      <c r="M20" s="209">
        <v>0</v>
      </c>
      <c r="N20" s="265" t="s">
        <v>192</v>
      </c>
    </row>
    <row r="21" spans="1:14" s="113" customFormat="1" ht="11.1" customHeight="1" x14ac:dyDescent="0.25">
      <c r="A21" s="251" t="s">
        <v>134</v>
      </c>
      <c r="B21" s="205" t="s">
        <v>134</v>
      </c>
      <c r="C21" s="206"/>
      <c r="D21" s="206">
        <v>231</v>
      </c>
      <c r="E21" s="206"/>
      <c r="F21" s="213" t="s">
        <v>156</v>
      </c>
      <c r="G21" s="207" t="s">
        <v>187</v>
      </c>
      <c r="H21" s="208" t="s">
        <v>136</v>
      </c>
      <c r="I21" s="208" t="s">
        <v>136</v>
      </c>
      <c r="J21" s="208" t="s">
        <v>136</v>
      </c>
      <c r="K21" s="208" t="s">
        <v>136</v>
      </c>
      <c r="L21" s="209">
        <v>20000</v>
      </c>
      <c r="M21" s="209">
        <v>0</v>
      </c>
      <c r="N21" s="265" t="s">
        <v>193</v>
      </c>
    </row>
    <row r="22" spans="1:14" s="113" customFormat="1" ht="11.1" customHeight="1" x14ac:dyDescent="0.25">
      <c r="A22" s="259" t="s">
        <v>134</v>
      </c>
      <c r="B22" s="205" t="s">
        <v>134</v>
      </c>
      <c r="C22" s="206"/>
      <c r="D22" s="206">
        <v>231</v>
      </c>
      <c r="E22" s="206"/>
      <c r="F22" s="213" t="s">
        <v>156</v>
      </c>
      <c r="G22" s="207" t="s">
        <v>157</v>
      </c>
      <c r="H22" s="208" t="s">
        <v>136</v>
      </c>
      <c r="I22" s="208" t="s">
        <v>136</v>
      </c>
      <c r="J22" s="208" t="s">
        <v>136</v>
      </c>
      <c r="K22" s="208" t="s">
        <v>136</v>
      </c>
      <c r="L22" s="209">
        <v>16000</v>
      </c>
      <c r="M22" s="209">
        <v>0</v>
      </c>
      <c r="N22" s="266" t="s">
        <v>194</v>
      </c>
    </row>
    <row r="23" spans="1:14" s="113" customFormat="1" ht="11.1" customHeight="1" x14ac:dyDescent="0.25">
      <c r="A23" s="259" t="s">
        <v>134</v>
      </c>
      <c r="B23" s="205" t="s">
        <v>134</v>
      </c>
      <c r="C23" s="206"/>
      <c r="D23" s="206">
        <v>231</v>
      </c>
      <c r="E23" s="206"/>
      <c r="F23" s="213" t="s">
        <v>149</v>
      </c>
      <c r="G23" s="207" t="s">
        <v>191</v>
      </c>
      <c r="H23" s="208" t="s">
        <v>136</v>
      </c>
      <c r="I23" s="208" t="s">
        <v>136</v>
      </c>
      <c r="J23" s="208" t="s">
        <v>136</v>
      </c>
      <c r="K23" s="208" t="s">
        <v>136</v>
      </c>
      <c r="L23" s="209">
        <v>20000</v>
      </c>
      <c r="M23" s="209">
        <v>0</v>
      </c>
      <c r="N23" s="266" t="s">
        <v>195</v>
      </c>
    </row>
    <row r="24" spans="1:14" s="113" customFormat="1" ht="11.1" customHeight="1" x14ac:dyDescent="0.25">
      <c r="A24" s="251" t="s">
        <v>134</v>
      </c>
      <c r="B24" s="205" t="s">
        <v>134</v>
      </c>
      <c r="C24" s="206"/>
      <c r="D24" s="206">
        <v>231</v>
      </c>
      <c r="E24" s="206"/>
      <c r="F24" s="213" t="s">
        <v>162</v>
      </c>
      <c r="G24" s="207" t="s">
        <v>167</v>
      </c>
      <c r="H24" s="208" t="s">
        <v>136</v>
      </c>
      <c r="I24" s="208" t="s">
        <v>136</v>
      </c>
      <c r="J24" s="208" t="s">
        <v>136</v>
      </c>
      <c r="K24" s="208" t="s">
        <v>136</v>
      </c>
      <c r="L24" s="209">
        <v>4164</v>
      </c>
      <c r="M24" s="209">
        <v>0</v>
      </c>
      <c r="N24" s="266" t="s">
        <v>209</v>
      </c>
    </row>
    <row r="25" spans="1:14" s="113" customFormat="1" ht="11.1" customHeight="1" x14ac:dyDescent="0.25">
      <c r="A25" s="259" t="s">
        <v>134</v>
      </c>
      <c r="B25" s="205" t="s">
        <v>134</v>
      </c>
      <c r="C25" s="206"/>
      <c r="D25" s="206">
        <v>231</v>
      </c>
      <c r="E25" s="206"/>
      <c r="F25" s="213" t="s">
        <v>163</v>
      </c>
      <c r="G25" s="207" t="s">
        <v>191</v>
      </c>
      <c r="H25" s="208" t="s">
        <v>136</v>
      </c>
      <c r="I25" s="208" t="s">
        <v>136</v>
      </c>
      <c r="J25" s="208" t="s">
        <v>136</v>
      </c>
      <c r="K25" s="208" t="s">
        <v>136</v>
      </c>
      <c r="L25" s="209">
        <v>20825</v>
      </c>
      <c r="M25" s="209">
        <v>0</v>
      </c>
      <c r="N25" s="266" t="s">
        <v>196</v>
      </c>
    </row>
    <row r="26" spans="1:14" s="113" customFormat="1" ht="11.1" customHeight="1" x14ac:dyDescent="0.25">
      <c r="A26" s="251" t="s">
        <v>134</v>
      </c>
      <c r="B26" s="205" t="s">
        <v>134</v>
      </c>
      <c r="C26" s="206"/>
      <c r="D26" s="206">
        <v>231</v>
      </c>
      <c r="E26" s="206"/>
      <c r="F26" s="213" t="s">
        <v>163</v>
      </c>
      <c r="G26" s="207" t="s">
        <v>197</v>
      </c>
      <c r="H26" s="208" t="s">
        <v>136</v>
      </c>
      <c r="I26" s="208" t="s">
        <v>136</v>
      </c>
      <c r="J26" s="208" t="s">
        <v>136</v>
      </c>
      <c r="K26" s="208" t="s">
        <v>136</v>
      </c>
      <c r="L26" s="209">
        <v>100000</v>
      </c>
      <c r="M26" s="209">
        <v>0</v>
      </c>
      <c r="N26" s="266" t="s">
        <v>198</v>
      </c>
    </row>
    <row r="27" spans="1:14" s="113" customFormat="1" ht="11.1" customHeight="1" x14ac:dyDescent="0.25">
      <c r="A27" s="251" t="s">
        <v>134</v>
      </c>
      <c r="B27" s="205" t="s">
        <v>134</v>
      </c>
      <c r="C27" s="206"/>
      <c r="D27" s="206">
        <v>231</v>
      </c>
      <c r="E27" s="206"/>
      <c r="F27" s="213" t="s">
        <v>164</v>
      </c>
      <c r="G27" s="207" t="s">
        <v>187</v>
      </c>
      <c r="H27" s="208" t="s">
        <v>136</v>
      </c>
      <c r="I27" s="208" t="s">
        <v>136</v>
      </c>
      <c r="J27" s="208" t="s">
        <v>136</v>
      </c>
      <c r="K27" s="208" t="s">
        <v>136</v>
      </c>
      <c r="L27" s="209">
        <v>50000</v>
      </c>
      <c r="M27" s="209">
        <v>0</v>
      </c>
      <c r="N27" s="266" t="s">
        <v>199</v>
      </c>
    </row>
    <row r="28" spans="1:14" s="113" customFormat="1" ht="11.1" customHeight="1" x14ac:dyDescent="0.25">
      <c r="A28" s="251" t="s">
        <v>134</v>
      </c>
      <c r="B28" s="205" t="s">
        <v>134</v>
      </c>
      <c r="C28" s="206"/>
      <c r="D28" s="206">
        <v>231</v>
      </c>
      <c r="E28" s="206"/>
      <c r="F28" s="213" t="s">
        <v>164</v>
      </c>
      <c r="G28" s="207" t="s">
        <v>200</v>
      </c>
      <c r="H28" s="208" t="s">
        <v>136</v>
      </c>
      <c r="I28" s="208" t="s">
        <v>136</v>
      </c>
      <c r="J28" s="208" t="s">
        <v>136</v>
      </c>
      <c r="K28" s="208" t="s">
        <v>136</v>
      </c>
      <c r="L28" s="209">
        <v>500</v>
      </c>
      <c r="M28" s="209">
        <v>0</v>
      </c>
      <c r="N28" s="266" t="s">
        <v>201</v>
      </c>
    </row>
    <row r="29" spans="1:14" s="113" customFormat="1" ht="11.1" customHeight="1" x14ac:dyDescent="0.25">
      <c r="A29" s="251" t="s">
        <v>134</v>
      </c>
      <c r="B29" s="205" t="s">
        <v>134</v>
      </c>
      <c r="C29" s="206"/>
      <c r="D29" s="206">
        <v>231</v>
      </c>
      <c r="E29" s="206"/>
      <c r="F29" s="213" t="s">
        <v>202</v>
      </c>
      <c r="G29" s="207" t="s">
        <v>187</v>
      </c>
      <c r="H29" s="208" t="s">
        <v>136</v>
      </c>
      <c r="I29" s="208" t="s">
        <v>136</v>
      </c>
      <c r="J29" s="208" t="s">
        <v>136</v>
      </c>
      <c r="K29" s="208" t="s">
        <v>136</v>
      </c>
      <c r="L29" s="209">
        <v>30000</v>
      </c>
      <c r="M29" s="209">
        <v>0</v>
      </c>
      <c r="N29" s="266" t="s">
        <v>203</v>
      </c>
    </row>
    <row r="30" spans="1:14" s="113" customFormat="1" ht="11.1" customHeight="1" x14ac:dyDescent="0.25">
      <c r="A30" s="251" t="s">
        <v>134</v>
      </c>
      <c r="B30" s="205" t="s">
        <v>134</v>
      </c>
      <c r="C30" s="206"/>
      <c r="D30" s="206">
        <v>231</v>
      </c>
      <c r="E30" s="206"/>
      <c r="F30" s="213" t="s">
        <v>204</v>
      </c>
      <c r="G30" s="207" t="s">
        <v>191</v>
      </c>
      <c r="H30" s="208" t="s">
        <v>136</v>
      </c>
      <c r="I30" s="208" t="s">
        <v>136</v>
      </c>
      <c r="J30" s="208" t="s">
        <v>136</v>
      </c>
      <c r="K30" s="208" t="s">
        <v>136</v>
      </c>
      <c r="L30" s="209">
        <v>9587</v>
      </c>
      <c r="M30" s="209">
        <v>0</v>
      </c>
      <c r="N30" s="266" t="s">
        <v>210</v>
      </c>
    </row>
    <row r="31" spans="1:14" s="113" customFormat="1" ht="11.1" customHeight="1" x14ac:dyDescent="0.25">
      <c r="A31" s="259" t="s">
        <v>134</v>
      </c>
      <c r="B31" s="205" t="s">
        <v>134</v>
      </c>
      <c r="C31" s="206"/>
      <c r="D31" s="206">
        <v>231</v>
      </c>
      <c r="E31" s="206"/>
      <c r="F31" s="213" t="s">
        <v>148</v>
      </c>
      <c r="G31" s="207" t="s">
        <v>205</v>
      </c>
      <c r="H31" s="208" t="s">
        <v>136</v>
      </c>
      <c r="I31" s="208" t="s">
        <v>136</v>
      </c>
      <c r="J31" s="208" t="s">
        <v>136</v>
      </c>
      <c r="K31" s="208" t="s">
        <v>136</v>
      </c>
      <c r="L31" s="209">
        <v>0</v>
      </c>
      <c r="M31" s="209">
        <v>-387</v>
      </c>
      <c r="N31" s="266" t="s">
        <v>91</v>
      </c>
    </row>
    <row r="32" spans="1:14" s="113" customFormat="1" ht="11.1" customHeight="1" x14ac:dyDescent="0.25">
      <c r="A32" s="251" t="s">
        <v>134</v>
      </c>
      <c r="B32" s="205" t="s">
        <v>134</v>
      </c>
      <c r="C32" s="206"/>
      <c r="D32" s="206">
        <v>231</v>
      </c>
      <c r="E32" s="206"/>
      <c r="F32" s="213" t="s">
        <v>222</v>
      </c>
      <c r="G32" s="207" t="s">
        <v>143</v>
      </c>
      <c r="H32" s="208" t="s">
        <v>136</v>
      </c>
      <c r="I32" s="208" t="s">
        <v>136</v>
      </c>
      <c r="J32" s="208" t="s">
        <v>136</v>
      </c>
      <c r="K32" s="208" t="s">
        <v>136</v>
      </c>
      <c r="L32" s="209">
        <v>0</v>
      </c>
      <c r="M32" s="209">
        <v>500387</v>
      </c>
      <c r="N32" s="266" t="s">
        <v>206</v>
      </c>
    </row>
    <row r="33" spans="1:14" s="113" customFormat="1" ht="11.1" customHeight="1" x14ac:dyDescent="0.25">
      <c r="A33" s="251" t="s">
        <v>134</v>
      </c>
      <c r="B33" s="205" t="s">
        <v>134</v>
      </c>
      <c r="C33" s="206"/>
      <c r="D33" s="206">
        <v>231</v>
      </c>
      <c r="E33" s="206"/>
      <c r="F33" s="213" t="s">
        <v>158</v>
      </c>
      <c r="G33" s="207" t="s">
        <v>143</v>
      </c>
      <c r="H33" s="208" t="s">
        <v>136</v>
      </c>
      <c r="I33" s="208" t="s">
        <v>136</v>
      </c>
      <c r="J33" s="208" t="s">
        <v>136</v>
      </c>
      <c r="K33" s="208" t="s">
        <v>136</v>
      </c>
      <c r="L33" s="209">
        <v>0</v>
      </c>
      <c r="M33" s="209">
        <v>585000</v>
      </c>
      <c r="N33" s="266" t="s">
        <v>219</v>
      </c>
    </row>
    <row r="34" spans="1:14" s="113" customFormat="1" ht="11.1" customHeight="1" x14ac:dyDescent="0.25">
      <c r="A34" s="251" t="s">
        <v>134</v>
      </c>
      <c r="B34" s="205" t="s">
        <v>134</v>
      </c>
      <c r="C34" s="206"/>
      <c r="D34" s="206">
        <v>231</v>
      </c>
      <c r="E34" s="206"/>
      <c r="F34" s="213" t="s">
        <v>142</v>
      </c>
      <c r="G34" s="207" t="s">
        <v>143</v>
      </c>
      <c r="H34" s="208" t="s">
        <v>136</v>
      </c>
      <c r="I34" s="208" t="s">
        <v>136</v>
      </c>
      <c r="J34" s="208" t="s">
        <v>136</v>
      </c>
      <c r="K34" s="208" t="s">
        <v>136</v>
      </c>
      <c r="L34" s="209">
        <v>0</v>
      </c>
      <c r="M34" s="209">
        <v>1678670.5</v>
      </c>
      <c r="N34" s="266" t="s">
        <v>207</v>
      </c>
    </row>
    <row r="35" spans="1:14" s="113" customFormat="1" ht="11.1" customHeight="1" x14ac:dyDescent="0.25">
      <c r="A35" s="251" t="s">
        <v>134</v>
      </c>
      <c r="B35" s="205" t="s">
        <v>134</v>
      </c>
      <c r="C35" s="206"/>
      <c r="D35" s="206">
        <v>231</v>
      </c>
      <c r="E35" s="206"/>
      <c r="F35" s="213" t="s">
        <v>216</v>
      </c>
      <c r="G35" s="207" t="s">
        <v>217</v>
      </c>
      <c r="H35" s="208" t="s">
        <v>136</v>
      </c>
      <c r="I35" s="208" t="s">
        <v>136</v>
      </c>
      <c r="J35" s="208" t="s">
        <v>136</v>
      </c>
      <c r="K35" s="208" t="s">
        <v>136</v>
      </c>
      <c r="L35" s="209">
        <v>0</v>
      </c>
      <c r="M35" s="209">
        <v>12000</v>
      </c>
      <c r="N35" s="266" t="s">
        <v>218</v>
      </c>
    </row>
    <row r="36" spans="1:14" s="113" customFormat="1" ht="11.1" customHeight="1" x14ac:dyDescent="0.25">
      <c r="A36" s="251" t="s">
        <v>134</v>
      </c>
      <c r="B36" s="205" t="s">
        <v>134</v>
      </c>
      <c r="C36" s="206"/>
      <c r="D36" s="206">
        <v>231</v>
      </c>
      <c r="E36" s="206"/>
      <c r="F36" s="213" t="s">
        <v>159</v>
      </c>
      <c r="G36" s="207" t="s">
        <v>143</v>
      </c>
      <c r="H36" s="208" t="s">
        <v>136</v>
      </c>
      <c r="I36" s="208" t="s">
        <v>136</v>
      </c>
      <c r="J36" s="208" t="s">
        <v>136</v>
      </c>
      <c r="K36" s="208" t="s">
        <v>136</v>
      </c>
      <c r="L36" s="209">
        <v>0</v>
      </c>
      <c r="M36" s="209">
        <v>500000</v>
      </c>
      <c r="N36" s="266" t="s">
        <v>168</v>
      </c>
    </row>
    <row r="37" spans="1:14" s="113" customFormat="1" ht="11.1" customHeight="1" x14ac:dyDescent="0.25">
      <c r="A37" s="251" t="s">
        <v>134</v>
      </c>
      <c r="B37" s="205" t="s">
        <v>134</v>
      </c>
      <c r="C37" s="206"/>
      <c r="D37" s="206">
        <v>231</v>
      </c>
      <c r="E37" s="206"/>
      <c r="F37" s="213" t="s">
        <v>214</v>
      </c>
      <c r="G37" s="207" t="s">
        <v>143</v>
      </c>
      <c r="H37" s="208" t="s">
        <v>136</v>
      </c>
      <c r="I37" s="208" t="s">
        <v>136</v>
      </c>
      <c r="J37" s="208" t="s">
        <v>136</v>
      </c>
      <c r="K37" s="208" t="s">
        <v>136</v>
      </c>
      <c r="L37" s="209">
        <v>0</v>
      </c>
      <c r="M37" s="209">
        <v>-154000</v>
      </c>
      <c r="N37" s="267" t="s">
        <v>215</v>
      </c>
    </row>
    <row r="38" spans="1:14" s="113" customFormat="1" ht="11.1" customHeight="1" x14ac:dyDescent="0.25">
      <c r="A38" s="259" t="s">
        <v>134</v>
      </c>
      <c r="B38" s="205" t="s">
        <v>134</v>
      </c>
      <c r="C38" s="206"/>
      <c r="D38" s="206">
        <v>231</v>
      </c>
      <c r="E38" s="206"/>
      <c r="F38" s="213" t="s">
        <v>150</v>
      </c>
      <c r="G38" s="207" t="s">
        <v>211</v>
      </c>
      <c r="H38" s="208" t="s">
        <v>136</v>
      </c>
      <c r="I38" s="208" t="s">
        <v>136</v>
      </c>
      <c r="J38" s="208" t="s">
        <v>136</v>
      </c>
      <c r="K38" s="208" t="s">
        <v>136</v>
      </c>
      <c r="L38" s="209">
        <v>0</v>
      </c>
      <c r="M38" s="209">
        <v>20000</v>
      </c>
      <c r="N38" s="266" t="s">
        <v>89</v>
      </c>
    </row>
    <row r="39" spans="1:14" s="113" customFormat="1" ht="11.1" customHeight="1" x14ac:dyDescent="0.25">
      <c r="A39" s="251" t="s">
        <v>134</v>
      </c>
      <c r="B39" s="205" t="s">
        <v>134</v>
      </c>
      <c r="C39" s="206"/>
      <c r="D39" s="206">
        <v>231</v>
      </c>
      <c r="E39" s="206"/>
      <c r="F39" s="213" t="s">
        <v>150</v>
      </c>
      <c r="G39" s="207" t="s">
        <v>143</v>
      </c>
      <c r="H39" s="208" t="s">
        <v>136</v>
      </c>
      <c r="I39" s="208" t="s">
        <v>136</v>
      </c>
      <c r="J39" s="208" t="s">
        <v>136</v>
      </c>
      <c r="K39" s="208" t="s">
        <v>136</v>
      </c>
      <c r="L39" s="209">
        <v>0</v>
      </c>
      <c r="M39" s="209">
        <v>-20000</v>
      </c>
      <c r="N39" s="266" t="s">
        <v>212</v>
      </c>
    </row>
    <row r="40" spans="1:14" s="113" customFormat="1" ht="11.1" customHeight="1" thickBot="1" x14ac:dyDescent="0.3">
      <c r="A40" s="251" t="s">
        <v>134</v>
      </c>
      <c r="B40" s="205" t="s">
        <v>134</v>
      </c>
      <c r="C40" s="206"/>
      <c r="D40" s="206">
        <v>231</v>
      </c>
      <c r="E40" s="252"/>
      <c r="F40" s="210" t="s">
        <v>147</v>
      </c>
      <c r="G40" s="210" t="s">
        <v>143</v>
      </c>
      <c r="H40" s="211" t="s">
        <v>136</v>
      </c>
      <c r="I40" s="211" t="s">
        <v>136</v>
      </c>
      <c r="J40" s="211" t="s">
        <v>136</v>
      </c>
      <c r="K40" s="211" t="s">
        <v>136</v>
      </c>
      <c r="L40" s="212">
        <v>0</v>
      </c>
      <c r="M40" s="212">
        <v>-1800000</v>
      </c>
      <c r="N40" s="268" t="s">
        <v>153</v>
      </c>
    </row>
    <row r="41" spans="1:14" s="114" customFormat="1" ht="14.1" customHeight="1" thickBot="1" x14ac:dyDescent="0.25">
      <c r="A41" s="286" t="s">
        <v>137</v>
      </c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60">
        <f>SUM(L12:L40)</f>
        <v>1321670.5</v>
      </c>
      <c r="M41" s="260">
        <f>SUM(M12:M40)</f>
        <v>1321670.5</v>
      </c>
      <c r="N41" s="261" t="s">
        <v>23</v>
      </c>
    </row>
  </sheetData>
  <mergeCells count="2">
    <mergeCell ref="A7:K7"/>
    <mergeCell ref="A41:K41"/>
  </mergeCells>
  <pageMargins left="0" right="0" top="0.98425196850393704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CZ00303453&amp;C&amp;"-,Tučné"&amp;14&amp;A/2022
&amp;RRok 2022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workbookViewId="0">
      <selection activeCell="D82" sqref="D82:F82"/>
    </sheetView>
  </sheetViews>
  <sheetFormatPr defaultRowHeight="15" x14ac:dyDescent="0.25"/>
  <cols>
    <col min="1" max="1" width="7.28515625" style="5" customWidth="1"/>
    <col min="2" max="2" width="7.7109375" style="5" customWidth="1"/>
    <col min="3" max="3" width="18" style="5" customWidth="1"/>
    <col min="4" max="4" width="25.28515625" style="5" customWidth="1"/>
    <col min="5" max="6" width="13.28515625" style="37" customWidth="1"/>
    <col min="7" max="7" width="15.7109375" style="39" customWidth="1"/>
    <col min="8" max="9" width="13.28515625" customWidth="1"/>
    <col min="10" max="10" width="15.7109375" customWidth="1"/>
  </cols>
  <sheetData>
    <row r="1" spans="1:17" s="1" customFormat="1" ht="18" customHeight="1" x14ac:dyDescent="0.25">
      <c r="A1" s="35" t="s">
        <v>0</v>
      </c>
      <c r="B1" s="41"/>
      <c r="C1" s="42"/>
      <c r="D1" s="36"/>
      <c r="E1" s="43"/>
      <c r="F1" s="44"/>
      <c r="H1" s="115" t="s">
        <v>138</v>
      </c>
    </row>
    <row r="2" spans="1:17" s="1" customFormat="1" ht="12" customHeight="1" thickBot="1" x14ac:dyDescent="0.3">
      <c r="A2" s="35"/>
      <c r="B2" s="41"/>
      <c r="C2" s="42"/>
      <c r="D2" s="36"/>
      <c r="E2" s="43"/>
      <c r="F2" s="44"/>
      <c r="H2" s="116" t="s">
        <v>139</v>
      </c>
    </row>
    <row r="3" spans="1:17" s="1" customFormat="1" ht="30.75" customHeight="1" thickBot="1" x14ac:dyDescent="0.3">
      <c r="A3" s="141" t="s">
        <v>1</v>
      </c>
      <c r="B3" s="142" t="s">
        <v>2</v>
      </c>
      <c r="C3" s="288" t="s">
        <v>3</v>
      </c>
      <c r="D3" s="288"/>
      <c r="E3" s="34" t="s">
        <v>53</v>
      </c>
      <c r="F3" s="34" t="s">
        <v>54</v>
      </c>
      <c r="G3" s="55" t="s">
        <v>55</v>
      </c>
      <c r="H3" s="122" t="s">
        <v>213</v>
      </c>
      <c r="I3" s="117" t="s">
        <v>140</v>
      </c>
      <c r="J3" s="117" t="s">
        <v>141</v>
      </c>
    </row>
    <row r="4" spans="1:17" ht="16.5" customHeight="1" thickBot="1" x14ac:dyDescent="0.3">
      <c r="A4" s="289" t="s">
        <v>7</v>
      </c>
      <c r="B4" s="290"/>
      <c r="C4" s="290"/>
      <c r="D4" s="248"/>
      <c r="E4" s="56">
        <v>69812553.75</v>
      </c>
      <c r="F4" s="56">
        <v>69463474.540000007</v>
      </c>
      <c r="G4" s="69">
        <v>68000000</v>
      </c>
      <c r="H4" s="180">
        <v>1481670.5</v>
      </c>
      <c r="I4" s="181">
        <f>SUM(15483+129775.59+5032000+32000+3400505+186874.61+32000+32000+1481670.5)</f>
        <v>10342308.699999999</v>
      </c>
      <c r="J4" s="124">
        <f>SUM(G4+I4)</f>
        <v>78342308.700000003</v>
      </c>
    </row>
    <row r="6" spans="1:17" ht="15.75" thickBot="1" x14ac:dyDescent="0.3"/>
    <row r="7" spans="1:17" ht="18" customHeight="1" x14ac:dyDescent="0.25">
      <c r="A7" s="291" t="s">
        <v>22</v>
      </c>
      <c r="B7" s="291"/>
      <c r="C7" s="291"/>
      <c r="D7" s="291"/>
      <c r="E7" s="291"/>
      <c r="F7" s="291"/>
      <c r="G7" s="292"/>
      <c r="H7" s="115" t="s">
        <v>138</v>
      </c>
      <c r="I7" s="118"/>
      <c r="J7" s="118"/>
      <c r="K7" s="118"/>
      <c r="L7" s="118"/>
      <c r="M7" s="118"/>
      <c r="N7" s="118"/>
      <c r="O7" s="118"/>
      <c r="P7" s="118"/>
      <c r="Q7" s="118"/>
    </row>
    <row r="8" spans="1:17" ht="12" customHeight="1" thickBot="1" x14ac:dyDescent="0.3">
      <c r="A8" s="293"/>
      <c r="B8" s="293"/>
      <c r="C8" s="293"/>
      <c r="D8" s="293"/>
      <c r="E8" s="293"/>
      <c r="F8" s="293"/>
      <c r="G8" s="294"/>
      <c r="H8" s="116" t="s">
        <v>139</v>
      </c>
    </row>
    <row r="9" spans="1:17" s="1" customFormat="1" ht="30.75" customHeight="1" thickBot="1" x14ac:dyDescent="0.3">
      <c r="A9" s="141" t="s">
        <v>1</v>
      </c>
      <c r="B9" s="142" t="s">
        <v>2</v>
      </c>
      <c r="C9" s="288" t="s">
        <v>3</v>
      </c>
      <c r="D9" s="288"/>
      <c r="E9" s="143" t="s">
        <v>53</v>
      </c>
      <c r="F9" s="143" t="s">
        <v>54</v>
      </c>
      <c r="G9" s="144" t="s">
        <v>55</v>
      </c>
      <c r="H9" s="152" t="s">
        <v>213</v>
      </c>
      <c r="I9" s="154" t="s">
        <v>140</v>
      </c>
      <c r="J9" s="153" t="s">
        <v>141</v>
      </c>
    </row>
    <row r="10" spans="1:17" s="1" customFormat="1" ht="42" customHeight="1" x14ac:dyDescent="0.25">
      <c r="A10" s="147" t="s">
        <v>4</v>
      </c>
      <c r="B10" s="148" t="s">
        <v>16</v>
      </c>
      <c r="C10" s="295" t="s">
        <v>49</v>
      </c>
      <c r="D10" s="295"/>
      <c r="E10" s="149">
        <v>-304528.58</v>
      </c>
      <c r="F10" s="149">
        <v>-4131622.88</v>
      </c>
      <c r="G10" s="150">
        <v>10000000</v>
      </c>
      <c r="H10" s="155">
        <v>0</v>
      </c>
      <c r="I10" s="156">
        <f>SUM(H10)</f>
        <v>0</v>
      </c>
      <c r="J10" s="157">
        <f>SUM(G10+I10)</f>
        <v>10000000</v>
      </c>
    </row>
    <row r="11" spans="1:17" s="1" customFormat="1" ht="15.95" customHeight="1" x14ac:dyDescent="0.25">
      <c r="A11" s="136" t="s">
        <v>4</v>
      </c>
      <c r="B11" s="137" t="s">
        <v>17</v>
      </c>
      <c r="C11" s="287" t="s">
        <v>45</v>
      </c>
      <c r="D11" s="287"/>
      <c r="E11" s="138">
        <v>0</v>
      </c>
      <c r="F11" s="139">
        <v>0</v>
      </c>
      <c r="G11" s="140">
        <v>12000000</v>
      </c>
      <c r="H11" s="214">
        <v>0</v>
      </c>
      <c r="I11" s="215">
        <f t="shared" ref="I11:I12" si="0">SUM(H11)</f>
        <v>0</v>
      </c>
      <c r="J11" s="216">
        <f t="shared" ref="J11:J12" si="1">SUM(G11+I11)</f>
        <v>12000000</v>
      </c>
    </row>
    <row r="12" spans="1:17" s="1" customFormat="1" ht="15.95" customHeight="1" thickBot="1" x14ac:dyDescent="0.3">
      <c r="A12" s="151" t="s">
        <v>4</v>
      </c>
      <c r="B12" s="217" t="s">
        <v>18</v>
      </c>
      <c r="C12" s="298" t="s">
        <v>46</v>
      </c>
      <c r="D12" s="298"/>
      <c r="E12" s="218">
        <v>0</v>
      </c>
      <c r="F12" s="219">
        <v>91832.59</v>
      </c>
      <c r="G12" s="225">
        <v>0</v>
      </c>
      <c r="H12" s="158">
        <v>0</v>
      </c>
      <c r="I12" s="159">
        <f t="shared" si="0"/>
        <v>0</v>
      </c>
      <c r="J12" s="160">
        <f t="shared" si="1"/>
        <v>0</v>
      </c>
    </row>
    <row r="13" spans="1:17" s="1" customFormat="1" ht="15.75" thickBot="1" x14ac:dyDescent="0.3">
      <c r="A13" s="299" t="s">
        <v>47</v>
      </c>
      <c r="B13" s="300"/>
      <c r="C13" s="300"/>
      <c r="D13" s="300"/>
      <c r="E13" s="145">
        <f>SUM(E10:E12)</f>
        <v>-304528.58</v>
      </c>
      <c r="F13" s="145">
        <f>SUM(F10:F12)</f>
        <v>-4039790.29</v>
      </c>
      <c r="G13" s="146">
        <f>SUM(G10:G12)</f>
        <v>22000000</v>
      </c>
      <c r="H13" s="161">
        <f t="shared" ref="H13:J13" si="2">SUM(H10:H12)</f>
        <v>0</v>
      </c>
      <c r="I13" s="162">
        <f t="shared" si="2"/>
        <v>0</v>
      </c>
      <c r="J13" s="163">
        <f t="shared" si="2"/>
        <v>22000000</v>
      </c>
    </row>
    <row r="14" spans="1:17" s="1" customFormat="1" ht="15.75" thickBot="1" x14ac:dyDescent="0.3">
      <c r="A14" s="49"/>
      <c r="B14" s="49"/>
      <c r="C14" s="49"/>
      <c r="E14" s="50"/>
      <c r="F14" s="50"/>
      <c r="G14" s="51"/>
    </row>
    <row r="15" spans="1:17" s="1" customFormat="1" ht="18.75" customHeight="1" thickBot="1" x14ac:dyDescent="0.3">
      <c r="A15" s="301" t="s">
        <v>48</v>
      </c>
      <c r="B15" s="301"/>
      <c r="C15" s="301"/>
      <c r="D15" s="301"/>
      <c r="E15" s="47"/>
      <c r="I15" s="302">
        <f>SUM(J4+J13)</f>
        <v>100342308.7</v>
      </c>
      <c r="J15" s="303"/>
    </row>
    <row r="27" spans="1:10" ht="15.75" thickBot="1" x14ac:dyDescent="0.3"/>
    <row r="28" spans="1:10" s="1" customFormat="1" ht="18" customHeight="1" x14ac:dyDescent="0.25">
      <c r="A28" s="35" t="s">
        <v>8</v>
      </c>
      <c r="B28" s="41"/>
      <c r="C28" s="42"/>
      <c r="D28" s="36"/>
      <c r="E28" s="43"/>
      <c r="F28" s="44"/>
      <c r="H28" s="115" t="s">
        <v>138</v>
      </c>
    </row>
    <row r="29" spans="1:10" s="1" customFormat="1" ht="12" customHeight="1" thickBot="1" x14ac:dyDescent="0.3">
      <c r="A29" s="35"/>
      <c r="B29" s="41"/>
      <c r="C29" s="42"/>
      <c r="D29" s="36"/>
      <c r="E29" s="43"/>
      <c r="F29" s="44"/>
      <c r="H29" s="116" t="s">
        <v>139</v>
      </c>
    </row>
    <row r="30" spans="1:10" s="1" customFormat="1" ht="30.75" customHeight="1" thickBot="1" x14ac:dyDescent="0.3">
      <c r="A30" s="4" t="s">
        <v>60</v>
      </c>
      <c r="B30" s="304" t="s">
        <v>3</v>
      </c>
      <c r="C30" s="305"/>
      <c r="D30" s="78"/>
      <c r="E30" s="34" t="s">
        <v>53</v>
      </c>
      <c r="F30" s="34" t="s">
        <v>54</v>
      </c>
      <c r="G30" s="55" t="s">
        <v>55</v>
      </c>
      <c r="H30" s="122" t="s">
        <v>213</v>
      </c>
      <c r="I30" s="168" t="s">
        <v>140</v>
      </c>
      <c r="J30" s="117" t="s">
        <v>141</v>
      </c>
    </row>
    <row r="31" spans="1:10" ht="14.45" customHeight="1" x14ac:dyDescent="0.25">
      <c r="A31" s="59" t="s">
        <v>63</v>
      </c>
      <c r="B31" s="306" t="s">
        <v>19</v>
      </c>
      <c r="C31" s="307"/>
      <c r="D31" s="79"/>
      <c r="E31" s="60">
        <v>5999030</v>
      </c>
      <c r="F31" s="60">
        <v>5756328.9000000004</v>
      </c>
      <c r="G31" s="61">
        <v>6000000</v>
      </c>
      <c r="H31" s="242">
        <v>500000</v>
      </c>
      <c r="I31" s="169">
        <v>500000</v>
      </c>
      <c r="J31" s="130">
        <f>SUM(G31+I31)</f>
        <v>6500000</v>
      </c>
    </row>
    <row r="32" spans="1:10" ht="14.45" customHeight="1" x14ac:dyDescent="0.25">
      <c r="A32" s="57" t="s">
        <v>74</v>
      </c>
      <c r="B32" s="88" t="s">
        <v>75</v>
      </c>
      <c r="C32" s="89"/>
      <c r="D32" s="80"/>
      <c r="E32" s="58">
        <v>9627669.8000000007</v>
      </c>
      <c r="F32" s="58">
        <v>8347938.8600000003</v>
      </c>
      <c r="G32" s="45">
        <v>10400000</v>
      </c>
      <c r="H32" s="220">
        <v>585000</v>
      </c>
      <c r="I32" s="129">
        <f>SUM(15000+585000)</f>
        <v>600000</v>
      </c>
      <c r="J32" s="131">
        <f t="shared" ref="J32:J40" si="3">SUM(G32+I32)</f>
        <v>11000000</v>
      </c>
    </row>
    <row r="33" spans="1:17" ht="14.45" customHeight="1" x14ac:dyDescent="0.25">
      <c r="A33" s="57" t="s">
        <v>68</v>
      </c>
      <c r="B33" s="296" t="s">
        <v>69</v>
      </c>
      <c r="C33" s="297"/>
      <c r="D33" s="80"/>
      <c r="E33" s="58">
        <v>35211609.229999997</v>
      </c>
      <c r="F33" s="58">
        <v>34393638.109999999</v>
      </c>
      <c r="G33" s="45">
        <v>46036849.399999999</v>
      </c>
      <c r="H33" s="243">
        <v>1690670.5</v>
      </c>
      <c r="I33" s="262">
        <f>SUM(15483+32000+344850+32000+88495+32000+32000+32000+1690670.5)</f>
        <v>2299498.5</v>
      </c>
      <c r="J33" s="131">
        <f t="shared" si="3"/>
        <v>48336347.899999999</v>
      </c>
    </row>
    <row r="34" spans="1:17" ht="14.45" customHeight="1" x14ac:dyDescent="0.25">
      <c r="A34" s="57" t="s">
        <v>64</v>
      </c>
      <c r="B34" s="296" t="s">
        <v>61</v>
      </c>
      <c r="C34" s="297"/>
      <c r="D34" s="80"/>
      <c r="E34" s="58">
        <v>119600</v>
      </c>
      <c r="F34" s="58">
        <v>82602.600000000006</v>
      </c>
      <c r="G34" s="45">
        <v>100000</v>
      </c>
      <c r="H34" s="220">
        <v>0</v>
      </c>
      <c r="I34" s="129">
        <v>0</v>
      </c>
      <c r="J34" s="131">
        <f t="shared" si="3"/>
        <v>100000</v>
      </c>
    </row>
    <row r="35" spans="1:17" ht="14.45" customHeight="1" x14ac:dyDescent="0.25">
      <c r="A35" s="53" t="s">
        <v>65</v>
      </c>
      <c r="B35" s="296" t="s">
        <v>62</v>
      </c>
      <c r="C35" s="297"/>
      <c r="D35" s="81"/>
      <c r="E35" s="54">
        <v>910802</v>
      </c>
      <c r="F35" s="54">
        <v>866731.65</v>
      </c>
      <c r="G35" s="52">
        <v>1700000</v>
      </c>
      <c r="H35" s="220">
        <v>500000</v>
      </c>
      <c r="I35" s="129">
        <f>SUM(15000+268000+150000+500000)</f>
        <v>933000</v>
      </c>
      <c r="J35" s="131">
        <f t="shared" si="3"/>
        <v>2633000</v>
      </c>
    </row>
    <row r="36" spans="1:17" ht="14.45" customHeight="1" x14ac:dyDescent="0.25">
      <c r="A36" s="53" t="s">
        <v>71</v>
      </c>
      <c r="B36" s="296" t="s">
        <v>72</v>
      </c>
      <c r="C36" s="297"/>
      <c r="D36" s="81"/>
      <c r="E36" s="54">
        <v>1996896</v>
      </c>
      <c r="F36" s="54">
        <v>1723993.3</v>
      </c>
      <c r="G36" s="52">
        <v>2000000</v>
      </c>
      <c r="H36" s="220">
        <v>6000</v>
      </c>
      <c r="I36" s="129">
        <v>6000</v>
      </c>
      <c r="J36" s="131">
        <f t="shared" si="3"/>
        <v>2006000</v>
      </c>
    </row>
    <row r="37" spans="1:17" ht="14.45" customHeight="1" x14ac:dyDescent="0.25">
      <c r="A37" s="53" t="s">
        <v>5</v>
      </c>
      <c r="B37" s="296" t="s">
        <v>6</v>
      </c>
      <c r="C37" s="297"/>
      <c r="D37" s="81"/>
      <c r="E37" s="54">
        <v>7956220</v>
      </c>
      <c r="F37" s="54">
        <v>6905030.3300000001</v>
      </c>
      <c r="G37" s="52">
        <v>8000000</v>
      </c>
      <c r="H37" s="220">
        <v>0</v>
      </c>
      <c r="I37" s="129">
        <v>0</v>
      </c>
      <c r="J37" s="131">
        <f t="shared" si="3"/>
        <v>8000000</v>
      </c>
    </row>
    <row r="38" spans="1:17" ht="14.45" customHeight="1" x14ac:dyDescent="0.25">
      <c r="A38" s="53" t="s">
        <v>104</v>
      </c>
      <c r="B38" s="88" t="s">
        <v>105</v>
      </c>
      <c r="C38" s="89"/>
      <c r="D38" s="81"/>
      <c r="E38" s="54">
        <v>0</v>
      </c>
      <c r="F38" s="54">
        <v>0</v>
      </c>
      <c r="G38" s="52">
        <v>200000</v>
      </c>
      <c r="H38" s="220">
        <v>0</v>
      </c>
      <c r="I38" s="129">
        <v>0</v>
      </c>
      <c r="J38" s="131">
        <f t="shared" si="3"/>
        <v>200000</v>
      </c>
    </row>
    <row r="39" spans="1:17" ht="14.45" customHeight="1" x14ac:dyDescent="0.25">
      <c r="A39" s="53" t="s">
        <v>66</v>
      </c>
      <c r="B39" s="296" t="s">
        <v>20</v>
      </c>
      <c r="C39" s="297"/>
      <c r="D39" s="81"/>
      <c r="E39" s="54">
        <v>5822229.8099999996</v>
      </c>
      <c r="F39" s="54">
        <v>5683452.1699999999</v>
      </c>
      <c r="G39" s="52">
        <v>8000000</v>
      </c>
      <c r="H39" s="243">
        <v>0</v>
      </c>
      <c r="I39" s="182">
        <f>SUM(5000000+2409010)</f>
        <v>7409010</v>
      </c>
      <c r="J39" s="131">
        <f t="shared" si="3"/>
        <v>15409010</v>
      </c>
    </row>
    <row r="40" spans="1:17" ht="14.45" customHeight="1" thickBot="1" x14ac:dyDescent="0.3">
      <c r="A40" s="66" t="s">
        <v>67</v>
      </c>
      <c r="B40" s="310" t="s">
        <v>21</v>
      </c>
      <c r="C40" s="311"/>
      <c r="D40" s="82"/>
      <c r="E40" s="67">
        <v>314196</v>
      </c>
      <c r="F40" s="67">
        <v>114196</v>
      </c>
      <c r="G40" s="68">
        <v>6000000</v>
      </c>
      <c r="H40" s="263">
        <v>-1800000</v>
      </c>
      <c r="I40" s="264">
        <f>SUM(129775.59-344850-15000+620000+4874.61-1800000)</f>
        <v>-1405199.8</v>
      </c>
      <c r="J40" s="132">
        <f t="shared" si="3"/>
        <v>4594800.2</v>
      </c>
    </row>
    <row r="41" spans="1:17" ht="16.5" customHeight="1" thickBot="1" x14ac:dyDescent="0.3">
      <c r="A41" s="289" t="s">
        <v>15</v>
      </c>
      <c r="B41" s="290"/>
      <c r="C41" s="290"/>
      <c r="D41" s="248"/>
      <c r="E41" s="56">
        <f>SUM(E31:E40)</f>
        <v>67958252.840000004</v>
      </c>
      <c r="F41" s="56">
        <f>SUM(F31:F40)</f>
        <v>63873911.920000002</v>
      </c>
      <c r="G41" s="69">
        <f>SUM(G31:G40)</f>
        <v>88436849.400000006</v>
      </c>
      <c r="H41" s="180">
        <f t="shared" ref="H41:J41" si="4">SUM(H31:H40)</f>
        <v>1481670.5</v>
      </c>
      <c r="I41" s="183">
        <f t="shared" si="4"/>
        <v>10342308.699999999</v>
      </c>
      <c r="J41" s="124">
        <f t="shared" si="4"/>
        <v>98779158.100000009</v>
      </c>
    </row>
    <row r="42" spans="1:17" ht="15.95" customHeight="1" x14ac:dyDescent="0.25">
      <c r="A42" s="312" t="s">
        <v>108</v>
      </c>
      <c r="B42" s="312"/>
      <c r="C42" s="312"/>
      <c r="D42" s="312"/>
      <c r="E42" s="312"/>
      <c r="F42" s="312"/>
      <c r="G42" s="90">
        <v>60479736.100000001</v>
      </c>
      <c r="H42" s="91">
        <v>1481670.5</v>
      </c>
      <c r="I42" s="91">
        <f>SUM(15483+129675.59+100+5032000+32000+3400505+186874.61+32000+32000+1481670.5)</f>
        <v>10342308.699999999</v>
      </c>
      <c r="J42" s="90">
        <f>SUM(G42+I42)</f>
        <v>70822044.799999997</v>
      </c>
    </row>
    <row r="43" spans="1:17" ht="15.95" customHeight="1" thickBot="1" x14ac:dyDescent="0.3">
      <c r="A43" s="313" t="s">
        <v>107</v>
      </c>
      <c r="B43" s="313"/>
      <c r="C43" s="313"/>
      <c r="D43" s="313"/>
      <c r="E43" s="91"/>
      <c r="F43" s="91"/>
      <c r="G43" s="90">
        <v>27957113.300000001</v>
      </c>
      <c r="H43" s="90">
        <v>0</v>
      </c>
      <c r="I43" s="90">
        <v>0</v>
      </c>
      <c r="J43" s="90">
        <f>SUM(G43+I43)</f>
        <v>27957113.300000001</v>
      </c>
    </row>
    <row r="44" spans="1:17" x14ac:dyDescent="0.25">
      <c r="A44" s="314" t="s">
        <v>77</v>
      </c>
      <c r="B44" s="314"/>
      <c r="C44" s="314"/>
      <c r="D44" s="314"/>
      <c r="E44" s="314"/>
      <c r="F44" s="314"/>
      <c r="G44" s="314"/>
      <c r="H44" s="134"/>
      <c r="I44" s="134"/>
      <c r="J44" s="135"/>
    </row>
    <row r="45" spans="1:17" ht="15.75" thickBot="1" x14ac:dyDescent="0.3">
      <c r="A45" s="70"/>
      <c r="B45" s="70"/>
      <c r="C45" s="70"/>
      <c r="D45" s="70"/>
      <c r="E45" s="70"/>
      <c r="F45" s="70"/>
      <c r="G45" s="70"/>
      <c r="H45" s="230"/>
    </row>
    <row r="46" spans="1:17" ht="18" customHeight="1" x14ac:dyDescent="0.25">
      <c r="A46" s="291" t="s">
        <v>22</v>
      </c>
      <c r="B46" s="291"/>
      <c r="C46" s="291"/>
      <c r="D46" s="291"/>
      <c r="E46" s="291"/>
      <c r="F46" s="291"/>
      <c r="G46" s="292"/>
      <c r="H46" s="115" t="s">
        <v>138</v>
      </c>
      <c r="I46" s="118"/>
      <c r="J46" s="118"/>
      <c r="K46" s="118"/>
      <c r="L46" s="118"/>
      <c r="M46" s="118"/>
      <c r="N46" s="118"/>
      <c r="O46" s="118"/>
      <c r="P46" s="118"/>
      <c r="Q46" s="118"/>
    </row>
    <row r="47" spans="1:17" ht="12" customHeight="1" thickBot="1" x14ac:dyDescent="0.3">
      <c r="A47" s="293"/>
      <c r="B47" s="293"/>
      <c r="C47" s="293"/>
      <c r="D47" s="293"/>
      <c r="E47" s="293"/>
      <c r="F47" s="293"/>
      <c r="G47" s="294"/>
      <c r="H47" s="116" t="s">
        <v>139</v>
      </c>
    </row>
    <row r="48" spans="1:17" s="1" customFormat="1" ht="30.75" customHeight="1" thickBot="1" x14ac:dyDescent="0.3">
      <c r="A48" s="4" t="s">
        <v>1</v>
      </c>
      <c r="B48" s="72" t="s">
        <v>2</v>
      </c>
      <c r="C48" s="250" t="s">
        <v>3</v>
      </c>
      <c r="D48" s="78"/>
      <c r="E48" s="34" t="s">
        <v>53</v>
      </c>
      <c r="F48" s="34" t="s">
        <v>54</v>
      </c>
      <c r="G48" s="55" t="s">
        <v>55</v>
      </c>
      <c r="H48" s="117" t="s">
        <v>213</v>
      </c>
      <c r="I48" s="117" t="s">
        <v>140</v>
      </c>
      <c r="J48" s="117" t="s">
        <v>141</v>
      </c>
    </row>
    <row r="49" spans="1:10" ht="15" customHeight="1" thickBot="1" x14ac:dyDescent="0.3">
      <c r="A49" s="64" t="s">
        <v>4</v>
      </c>
      <c r="B49" s="73" t="s">
        <v>56</v>
      </c>
      <c r="C49" s="321" t="s">
        <v>57</v>
      </c>
      <c r="D49" s="322"/>
      <c r="E49" s="48">
        <v>1549772.33</v>
      </c>
      <c r="F49" s="48">
        <v>1549772.33</v>
      </c>
      <c r="G49" s="65">
        <v>1563150.6</v>
      </c>
      <c r="H49" s="123">
        <v>0</v>
      </c>
      <c r="I49" s="119">
        <v>0</v>
      </c>
      <c r="J49" s="133">
        <f>SUM(G49+I49)</f>
        <v>1563150.6</v>
      </c>
    </row>
    <row r="50" spans="1:10" ht="16.5" customHeight="1" thickBot="1" x14ac:dyDescent="0.3">
      <c r="A50" s="289" t="s">
        <v>73</v>
      </c>
      <c r="B50" s="290"/>
      <c r="C50" s="290"/>
      <c r="D50" s="248"/>
      <c r="E50" s="56">
        <f>SUM(E49)</f>
        <v>1549772.33</v>
      </c>
      <c r="F50" s="56">
        <f>SUM(F49)</f>
        <v>1549772.33</v>
      </c>
      <c r="G50" s="69">
        <f>SUM(G49)</f>
        <v>1563150.6</v>
      </c>
      <c r="H50" s="120">
        <f t="shared" ref="H50:J50" si="5">SUM(H49)</f>
        <v>0</v>
      </c>
      <c r="I50" s="120">
        <f t="shared" si="5"/>
        <v>0</v>
      </c>
      <c r="J50" s="120">
        <f t="shared" si="5"/>
        <v>1563150.6</v>
      </c>
    </row>
    <row r="51" spans="1:10" ht="5.25" customHeight="1" thickBot="1" x14ac:dyDescent="0.3">
      <c r="A51" s="249"/>
      <c r="B51" s="249"/>
      <c r="C51" s="249"/>
      <c r="D51" s="249"/>
      <c r="E51" s="249"/>
      <c r="F51" s="249"/>
      <c r="G51" s="249"/>
    </row>
    <row r="52" spans="1:10" s="1" customFormat="1" ht="18.75" customHeight="1" thickBot="1" x14ac:dyDescent="0.3">
      <c r="A52" s="301" t="s">
        <v>106</v>
      </c>
      <c r="B52" s="301"/>
      <c r="C52" s="301"/>
      <c r="D52" s="301"/>
      <c r="E52" s="301"/>
      <c r="I52" s="302">
        <f>SUM(J41+J50)</f>
        <v>100342308.7</v>
      </c>
      <c r="J52" s="303"/>
    </row>
    <row r="53" spans="1:10" s="46" customFormat="1" ht="5.25" customHeight="1" x14ac:dyDescent="0.25">
      <c r="A53" s="63"/>
      <c r="B53" s="63"/>
      <c r="C53" s="63"/>
      <c r="D53" s="63"/>
      <c r="E53" s="63"/>
      <c r="F53" s="62"/>
      <c r="G53" s="62"/>
    </row>
    <row r="54" spans="1:10" s="46" customFormat="1" ht="5.25" customHeight="1" x14ac:dyDescent="0.25">
      <c r="A54" s="63"/>
      <c r="B54" s="63"/>
      <c r="C54" s="63"/>
      <c r="D54" s="63"/>
      <c r="E54" s="63"/>
      <c r="F54" s="62"/>
      <c r="G54" s="62"/>
    </row>
    <row r="55" spans="1:10" s="46" customFormat="1" ht="5.25" customHeight="1" x14ac:dyDescent="0.25">
      <c r="A55" s="63"/>
      <c r="B55" s="63"/>
      <c r="C55" s="63"/>
      <c r="D55" s="63"/>
      <c r="E55" s="63"/>
      <c r="F55" s="62"/>
      <c r="G55" s="62"/>
    </row>
    <row r="56" spans="1:10" s="46" customFormat="1" ht="12" customHeight="1" x14ac:dyDescent="0.25">
      <c r="A56" s="63"/>
      <c r="B56" s="63"/>
      <c r="C56" s="63"/>
      <c r="D56" s="63"/>
      <c r="E56" s="63"/>
      <c r="F56" s="62"/>
      <c r="G56" s="62"/>
    </row>
    <row r="57" spans="1:10" s="46" customFormat="1" ht="12" customHeight="1" x14ac:dyDescent="0.25">
      <c r="A57" s="63"/>
      <c r="B57" s="63"/>
      <c r="C57" s="63"/>
      <c r="D57" s="63"/>
      <c r="E57" s="63"/>
      <c r="F57" s="62"/>
      <c r="G57" s="62"/>
    </row>
    <row r="58" spans="1:10" s="46" customFormat="1" ht="12" customHeight="1" x14ac:dyDescent="0.25">
      <c r="A58" s="63"/>
      <c r="B58" s="63"/>
      <c r="C58" s="63"/>
      <c r="D58" s="63"/>
      <c r="E58" s="63"/>
      <c r="F58" s="62"/>
      <c r="G58" s="62"/>
    </row>
    <row r="59" spans="1:10" s="46" customFormat="1" ht="12" customHeight="1" x14ac:dyDescent="0.25">
      <c r="A59" s="63"/>
      <c r="B59" s="63"/>
      <c r="C59" s="63"/>
      <c r="D59" s="63"/>
      <c r="E59" s="63"/>
      <c r="F59" s="62"/>
      <c r="G59" s="62"/>
    </row>
    <row r="60" spans="1:10" s="46" customFormat="1" ht="12" customHeight="1" x14ac:dyDescent="0.25">
      <c r="A60" s="63"/>
      <c r="B60" s="63"/>
      <c r="C60" s="63"/>
      <c r="D60" s="63"/>
      <c r="E60" s="63"/>
      <c r="F60" s="62"/>
      <c r="G60" s="62"/>
    </row>
    <row r="61" spans="1:10" s="1" customFormat="1" ht="18" customHeight="1" thickBot="1" x14ac:dyDescent="0.3">
      <c r="A61" s="35" t="s">
        <v>8</v>
      </c>
      <c r="B61" s="41"/>
      <c r="C61" s="42"/>
      <c r="D61" s="36"/>
      <c r="E61" s="43"/>
      <c r="F61" s="44"/>
    </row>
    <row r="62" spans="1:10" s="1" customFormat="1" ht="18" customHeight="1" x14ac:dyDescent="0.25">
      <c r="A62" s="71" t="s">
        <v>78</v>
      </c>
      <c r="B62" s="71"/>
      <c r="C62" s="5"/>
      <c r="D62" s="5"/>
      <c r="E62" s="37"/>
      <c r="F62" s="37"/>
      <c r="G62" s="39"/>
      <c r="H62" s="115" t="s">
        <v>138</v>
      </c>
      <c r="I62"/>
      <c r="J62"/>
    </row>
    <row r="63" spans="1:10" ht="12.75" customHeight="1" thickBot="1" x14ac:dyDescent="0.3">
      <c r="A63" s="74" t="s">
        <v>79</v>
      </c>
      <c r="B63" s="74"/>
      <c r="C63" s="74"/>
      <c r="D63" s="74"/>
      <c r="E63" s="75"/>
      <c r="F63" s="75"/>
      <c r="G63" s="76"/>
      <c r="H63" s="116" t="s">
        <v>139</v>
      </c>
      <c r="I63" s="77"/>
      <c r="J63" s="77"/>
    </row>
    <row r="64" spans="1:10" s="77" customFormat="1" ht="12" customHeight="1" thickBot="1" x14ac:dyDescent="0.25">
      <c r="A64" s="4" t="s">
        <v>1</v>
      </c>
      <c r="B64" s="72" t="s">
        <v>2</v>
      </c>
      <c r="C64" s="86" t="s">
        <v>3</v>
      </c>
      <c r="D64" s="304" t="s">
        <v>82</v>
      </c>
      <c r="E64" s="305"/>
      <c r="F64" s="305"/>
      <c r="G64" s="239" t="s">
        <v>55</v>
      </c>
      <c r="H64" s="122" t="s">
        <v>213</v>
      </c>
      <c r="I64" s="240" t="s">
        <v>140</v>
      </c>
      <c r="J64" s="241" t="s">
        <v>141</v>
      </c>
    </row>
    <row r="65" spans="1:10" s="1" customFormat="1" ht="18" customHeight="1" x14ac:dyDescent="0.25">
      <c r="A65" s="245">
        <v>1032</v>
      </c>
      <c r="B65" s="247">
        <v>5225</v>
      </c>
      <c r="C65" s="121" t="s">
        <v>9</v>
      </c>
      <c r="D65" s="308" t="s">
        <v>91</v>
      </c>
      <c r="E65" s="309"/>
      <c r="F65" s="309"/>
      <c r="G65" s="125">
        <v>4257</v>
      </c>
      <c r="H65" s="226">
        <v>-387</v>
      </c>
      <c r="I65" s="227">
        <f>SUM(H65)</f>
        <v>-387</v>
      </c>
      <c r="J65" s="228">
        <f>SUM(G65+I65)</f>
        <v>3870</v>
      </c>
    </row>
    <row r="66" spans="1:10" ht="18" customHeight="1" x14ac:dyDescent="0.25">
      <c r="A66" s="83">
        <v>2143</v>
      </c>
      <c r="B66" s="85">
        <v>5229</v>
      </c>
      <c r="C66" s="87" t="s">
        <v>10</v>
      </c>
      <c r="D66" s="319" t="s">
        <v>92</v>
      </c>
      <c r="E66" s="320"/>
      <c r="F66" s="320"/>
      <c r="G66" s="126">
        <v>13692</v>
      </c>
      <c r="H66" s="229">
        <v>0</v>
      </c>
      <c r="I66" s="227">
        <f t="shared" ref="I66:I85" si="6">SUM(H66)</f>
        <v>0</v>
      </c>
      <c r="J66" s="228">
        <f t="shared" ref="J66:J86" si="7">SUM(G66+I66)</f>
        <v>13692</v>
      </c>
    </row>
    <row r="67" spans="1:10" ht="18" customHeight="1" x14ac:dyDescent="0.25">
      <c r="A67" s="83">
        <v>2143</v>
      </c>
      <c r="B67" s="85">
        <v>5229</v>
      </c>
      <c r="C67" s="87" t="s">
        <v>10</v>
      </c>
      <c r="D67" s="319" t="s">
        <v>93</v>
      </c>
      <c r="E67" s="320"/>
      <c r="F67" s="320"/>
      <c r="G67" s="126">
        <v>4500</v>
      </c>
      <c r="H67" s="229">
        <v>0</v>
      </c>
      <c r="I67" s="227">
        <f t="shared" si="6"/>
        <v>0</v>
      </c>
      <c r="J67" s="228">
        <f t="shared" si="7"/>
        <v>4500</v>
      </c>
    </row>
    <row r="68" spans="1:10" ht="18" customHeight="1" x14ac:dyDescent="0.25">
      <c r="A68" s="83">
        <v>2292</v>
      </c>
      <c r="B68" s="85">
        <v>5323</v>
      </c>
      <c r="C68" s="87" t="s">
        <v>111</v>
      </c>
      <c r="D68" s="319" t="s">
        <v>112</v>
      </c>
      <c r="E68" s="320"/>
      <c r="F68" s="326"/>
      <c r="G68" s="126">
        <v>5000</v>
      </c>
      <c r="H68" s="229">
        <v>0</v>
      </c>
      <c r="I68" s="227">
        <f t="shared" si="6"/>
        <v>0</v>
      </c>
      <c r="J68" s="228">
        <f t="shared" si="7"/>
        <v>5000</v>
      </c>
    </row>
    <row r="69" spans="1:10" ht="18" customHeight="1" x14ac:dyDescent="0.25">
      <c r="A69" s="83">
        <v>2292</v>
      </c>
      <c r="B69" s="85">
        <v>5339</v>
      </c>
      <c r="C69" s="87" t="s">
        <v>109</v>
      </c>
      <c r="D69" s="319" t="s">
        <v>110</v>
      </c>
      <c r="E69" s="320"/>
      <c r="F69" s="326"/>
      <c r="G69" s="126">
        <v>324739.09999999998</v>
      </c>
      <c r="H69" s="229">
        <v>0</v>
      </c>
      <c r="I69" s="227">
        <f t="shared" si="6"/>
        <v>0</v>
      </c>
      <c r="J69" s="228">
        <f t="shared" si="7"/>
        <v>324739.09999999998</v>
      </c>
    </row>
    <row r="70" spans="1:10" ht="18" customHeight="1" x14ac:dyDescent="0.25">
      <c r="A70" s="83">
        <v>3119</v>
      </c>
      <c r="B70" s="85">
        <v>5331</v>
      </c>
      <c r="C70" s="87" t="s">
        <v>81</v>
      </c>
      <c r="D70" s="319" t="s">
        <v>94</v>
      </c>
      <c r="E70" s="320"/>
      <c r="F70" s="320"/>
      <c r="G70" s="126">
        <v>2940000</v>
      </c>
      <c r="H70" s="229">
        <v>0</v>
      </c>
      <c r="I70" s="227">
        <f t="shared" si="6"/>
        <v>0</v>
      </c>
      <c r="J70" s="228">
        <f t="shared" si="7"/>
        <v>2940000</v>
      </c>
    </row>
    <row r="71" spans="1:10" ht="18" customHeight="1" x14ac:dyDescent="0.25">
      <c r="A71" s="315">
        <v>3119</v>
      </c>
      <c r="B71" s="317">
        <v>5336</v>
      </c>
      <c r="C71" s="87" t="s">
        <v>80</v>
      </c>
      <c r="D71" s="319" t="s">
        <v>95</v>
      </c>
      <c r="E71" s="320"/>
      <c r="F71" s="320"/>
      <c r="G71" s="126">
        <v>12617.72</v>
      </c>
      <c r="H71" s="229">
        <v>0</v>
      </c>
      <c r="I71" s="227">
        <f t="shared" si="6"/>
        <v>0</v>
      </c>
      <c r="J71" s="228">
        <f t="shared" si="7"/>
        <v>12617.72</v>
      </c>
    </row>
    <row r="72" spans="1:10" ht="18" customHeight="1" x14ac:dyDescent="0.25">
      <c r="A72" s="316"/>
      <c r="B72" s="318"/>
      <c r="C72" s="87" t="s">
        <v>80</v>
      </c>
      <c r="D72" s="319" t="s">
        <v>96</v>
      </c>
      <c r="E72" s="320"/>
      <c r="F72" s="320"/>
      <c r="G72" s="126">
        <v>2226.66</v>
      </c>
      <c r="H72" s="229">
        <v>0</v>
      </c>
      <c r="I72" s="227">
        <f t="shared" si="6"/>
        <v>0</v>
      </c>
      <c r="J72" s="228">
        <f t="shared" si="7"/>
        <v>2226.66</v>
      </c>
    </row>
    <row r="73" spans="1:10" ht="18" customHeight="1" x14ac:dyDescent="0.25">
      <c r="A73" s="83">
        <v>3314</v>
      </c>
      <c r="B73" s="85">
        <v>5229</v>
      </c>
      <c r="C73" s="87" t="s">
        <v>10</v>
      </c>
      <c r="D73" s="319" t="s">
        <v>97</v>
      </c>
      <c r="E73" s="320"/>
      <c r="F73" s="320"/>
      <c r="G73" s="126">
        <v>550</v>
      </c>
      <c r="H73" s="229">
        <v>0</v>
      </c>
      <c r="I73" s="227">
        <f t="shared" si="6"/>
        <v>0</v>
      </c>
      <c r="J73" s="228">
        <f t="shared" si="7"/>
        <v>550</v>
      </c>
    </row>
    <row r="74" spans="1:10" ht="18" customHeight="1" x14ac:dyDescent="0.25">
      <c r="A74" s="83">
        <v>3419</v>
      </c>
      <c r="B74" s="85">
        <v>5222</v>
      </c>
      <c r="C74" s="87" t="s">
        <v>11</v>
      </c>
      <c r="D74" s="319" t="s">
        <v>84</v>
      </c>
      <c r="E74" s="320"/>
      <c r="F74" s="320"/>
      <c r="G74" s="126">
        <v>420000</v>
      </c>
      <c r="H74" s="229">
        <v>0</v>
      </c>
      <c r="I74" s="227">
        <f t="shared" si="6"/>
        <v>0</v>
      </c>
      <c r="J74" s="228">
        <f t="shared" si="7"/>
        <v>420000</v>
      </c>
    </row>
    <row r="75" spans="1:10" ht="18" customHeight="1" x14ac:dyDescent="0.25">
      <c r="A75" s="83">
        <v>3419</v>
      </c>
      <c r="B75" s="85">
        <v>6349</v>
      </c>
      <c r="C75" s="87" t="s">
        <v>83</v>
      </c>
      <c r="D75" s="319" t="s">
        <v>98</v>
      </c>
      <c r="E75" s="320"/>
      <c r="F75" s="320"/>
      <c r="G75" s="126">
        <v>20000</v>
      </c>
      <c r="H75" s="229">
        <v>0</v>
      </c>
      <c r="I75" s="227">
        <f t="shared" si="6"/>
        <v>0</v>
      </c>
      <c r="J75" s="228">
        <f t="shared" si="7"/>
        <v>20000</v>
      </c>
    </row>
    <row r="76" spans="1:10" ht="18" customHeight="1" x14ac:dyDescent="0.25">
      <c r="A76" s="83">
        <v>3421</v>
      </c>
      <c r="B76" s="85">
        <v>5222</v>
      </c>
      <c r="C76" s="87" t="s">
        <v>11</v>
      </c>
      <c r="D76" s="319" t="s">
        <v>85</v>
      </c>
      <c r="E76" s="320"/>
      <c r="F76" s="320"/>
      <c r="G76" s="126">
        <v>5000</v>
      </c>
      <c r="H76" s="229">
        <v>0</v>
      </c>
      <c r="I76" s="227">
        <f t="shared" si="6"/>
        <v>0</v>
      </c>
      <c r="J76" s="228">
        <f t="shared" si="7"/>
        <v>5000</v>
      </c>
    </row>
    <row r="77" spans="1:10" ht="18" customHeight="1" x14ac:dyDescent="0.25">
      <c r="A77" s="83">
        <v>3900</v>
      </c>
      <c r="B77" s="85">
        <v>5213</v>
      </c>
      <c r="C77" s="87" t="s">
        <v>220</v>
      </c>
      <c r="D77" s="323" t="s">
        <v>221</v>
      </c>
      <c r="E77" s="324"/>
      <c r="F77" s="325"/>
      <c r="G77" s="126">
        <v>0</v>
      </c>
      <c r="H77" s="229">
        <v>12000</v>
      </c>
      <c r="I77" s="227">
        <f t="shared" ref="I77" si="8">SUM(H77)</f>
        <v>12000</v>
      </c>
      <c r="J77" s="228">
        <f t="shared" ref="J77" si="9">SUM(G77+I77)</f>
        <v>12000</v>
      </c>
    </row>
    <row r="78" spans="1:10" ht="17.100000000000001" customHeight="1" x14ac:dyDescent="0.25">
      <c r="A78" s="83">
        <v>3900</v>
      </c>
      <c r="B78" s="85">
        <v>5222</v>
      </c>
      <c r="C78" s="87" t="s">
        <v>11</v>
      </c>
      <c r="D78" s="323" t="s">
        <v>86</v>
      </c>
      <c r="E78" s="324"/>
      <c r="F78" s="325"/>
      <c r="G78" s="126">
        <v>15000</v>
      </c>
      <c r="H78" s="229">
        <v>0</v>
      </c>
      <c r="I78" s="227">
        <f t="shared" si="6"/>
        <v>0</v>
      </c>
      <c r="J78" s="228">
        <f t="shared" si="7"/>
        <v>15000</v>
      </c>
    </row>
    <row r="79" spans="1:10" ht="17.100000000000001" customHeight="1" x14ac:dyDescent="0.25">
      <c r="A79" s="83">
        <v>3900</v>
      </c>
      <c r="B79" s="85">
        <v>5222</v>
      </c>
      <c r="C79" s="87" t="s">
        <v>11</v>
      </c>
      <c r="D79" s="323" t="s">
        <v>87</v>
      </c>
      <c r="E79" s="324"/>
      <c r="F79" s="325"/>
      <c r="G79" s="126">
        <v>15000</v>
      </c>
      <c r="H79" s="229">
        <v>0</v>
      </c>
      <c r="I79" s="227">
        <f t="shared" si="6"/>
        <v>0</v>
      </c>
      <c r="J79" s="228">
        <f t="shared" si="7"/>
        <v>15000</v>
      </c>
    </row>
    <row r="80" spans="1:10" ht="23.25" customHeight="1" x14ac:dyDescent="0.25">
      <c r="A80" s="83">
        <v>3900</v>
      </c>
      <c r="B80" s="85">
        <v>6323</v>
      </c>
      <c r="C80" s="87" t="s">
        <v>70</v>
      </c>
      <c r="D80" s="319" t="s">
        <v>88</v>
      </c>
      <c r="E80" s="320"/>
      <c r="F80" s="320"/>
      <c r="G80" s="126">
        <v>20000</v>
      </c>
      <c r="H80" s="229">
        <v>0</v>
      </c>
      <c r="I80" s="227">
        <f t="shared" si="6"/>
        <v>0</v>
      </c>
      <c r="J80" s="228">
        <f t="shared" si="7"/>
        <v>20000</v>
      </c>
    </row>
    <row r="81" spans="1:10" ht="23.25" customHeight="1" x14ac:dyDescent="0.25">
      <c r="A81" s="83">
        <v>5512</v>
      </c>
      <c r="B81" s="85">
        <v>5222</v>
      </c>
      <c r="C81" s="87" t="s">
        <v>11</v>
      </c>
      <c r="D81" s="319" t="s">
        <v>170</v>
      </c>
      <c r="E81" s="320"/>
      <c r="F81" s="326"/>
      <c r="G81" s="126">
        <v>0</v>
      </c>
      <c r="H81" s="229">
        <v>0</v>
      </c>
      <c r="I81" s="227">
        <f>SUM(15000)</f>
        <v>15000</v>
      </c>
      <c r="J81" s="228">
        <f t="shared" si="7"/>
        <v>15000</v>
      </c>
    </row>
    <row r="82" spans="1:10" s="2" customFormat="1" ht="18" customHeight="1" x14ac:dyDescent="0.25">
      <c r="A82" s="83">
        <v>6171</v>
      </c>
      <c r="B82" s="85">
        <v>5221</v>
      </c>
      <c r="C82" s="87" t="s">
        <v>12</v>
      </c>
      <c r="D82" s="319" t="s">
        <v>99</v>
      </c>
      <c r="E82" s="320"/>
      <c r="F82" s="320"/>
      <c r="G82" s="126">
        <v>19961</v>
      </c>
      <c r="H82" s="229">
        <v>0</v>
      </c>
      <c r="I82" s="227">
        <f t="shared" si="6"/>
        <v>0</v>
      </c>
      <c r="J82" s="228">
        <f t="shared" si="7"/>
        <v>19961</v>
      </c>
    </row>
    <row r="83" spans="1:10" ht="18" customHeight="1" x14ac:dyDescent="0.25">
      <c r="A83" s="83">
        <v>6171</v>
      </c>
      <c r="B83" s="85">
        <v>5229</v>
      </c>
      <c r="C83" s="87" t="s">
        <v>10</v>
      </c>
      <c r="D83" s="319" t="s">
        <v>100</v>
      </c>
      <c r="E83" s="320"/>
      <c r="F83" s="320"/>
      <c r="G83" s="126">
        <v>7488</v>
      </c>
      <c r="H83" s="229">
        <v>0</v>
      </c>
      <c r="I83" s="227">
        <f t="shared" si="6"/>
        <v>0</v>
      </c>
      <c r="J83" s="228">
        <f t="shared" si="7"/>
        <v>7488</v>
      </c>
    </row>
    <row r="84" spans="1:10" ht="17.100000000000001" customHeight="1" x14ac:dyDescent="0.25">
      <c r="A84" s="83">
        <v>6171</v>
      </c>
      <c r="B84" s="85">
        <v>5321</v>
      </c>
      <c r="C84" s="87" t="s">
        <v>13</v>
      </c>
      <c r="D84" s="319" t="s">
        <v>89</v>
      </c>
      <c r="E84" s="320"/>
      <c r="F84" s="320"/>
      <c r="G84" s="126">
        <v>30000</v>
      </c>
      <c r="H84" s="229">
        <v>20000</v>
      </c>
      <c r="I84" s="227">
        <f t="shared" si="6"/>
        <v>20000</v>
      </c>
      <c r="J84" s="228">
        <f t="shared" si="7"/>
        <v>50000</v>
      </c>
    </row>
    <row r="85" spans="1:10" ht="18" customHeight="1" x14ac:dyDescent="0.25">
      <c r="A85" s="244">
        <v>6171</v>
      </c>
      <c r="B85" s="246">
        <v>5329</v>
      </c>
      <c r="C85" s="231" t="s">
        <v>14</v>
      </c>
      <c r="D85" s="330" t="s">
        <v>90</v>
      </c>
      <c r="E85" s="331"/>
      <c r="F85" s="331"/>
      <c r="G85" s="232">
        <v>39220</v>
      </c>
      <c r="H85" s="233">
        <v>0</v>
      </c>
      <c r="I85" s="234">
        <f t="shared" si="6"/>
        <v>0</v>
      </c>
      <c r="J85" s="235">
        <f t="shared" si="7"/>
        <v>39220</v>
      </c>
    </row>
    <row r="86" spans="1:10" ht="17.25" customHeight="1" thickBot="1" x14ac:dyDescent="0.3">
      <c r="A86" s="84">
        <v>6221</v>
      </c>
      <c r="B86" s="221">
        <v>5331</v>
      </c>
      <c r="C86" s="222" t="s">
        <v>81</v>
      </c>
      <c r="D86" s="327" t="s">
        <v>171</v>
      </c>
      <c r="E86" s="328"/>
      <c r="F86" s="328"/>
      <c r="G86" s="223">
        <v>0</v>
      </c>
      <c r="H86" s="236">
        <v>0</v>
      </c>
      <c r="I86" s="237">
        <f>SUM(10000)</f>
        <v>10000</v>
      </c>
      <c r="J86" s="238">
        <f t="shared" si="7"/>
        <v>10000</v>
      </c>
    </row>
    <row r="87" spans="1:10" s="1" customFormat="1" ht="15.75" thickBot="1" x14ac:dyDescent="0.3">
      <c r="A87" s="329" t="s">
        <v>23</v>
      </c>
      <c r="B87" s="329"/>
      <c r="C87" s="329"/>
      <c r="D87" s="329"/>
      <c r="E87" s="329"/>
      <c r="F87" s="37"/>
      <c r="G87" s="127">
        <f>SUM(G65:G86)</f>
        <v>3899251.4800000004</v>
      </c>
      <c r="H87" s="128">
        <f t="shared" ref="H87:J87" si="10">SUM(H65:H86)</f>
        <v>31613</v>
      </c>
      <c r="I87" s="127">
        <f t="shared" si="10"/>
        <v>56613</v>
      </c>
      <c r="J87" s="224">
        <f t="shared" si="10"/>
        <v>3955864.4800000004</v>
      </c>
    </row>
    <row r="88" spans="1:10" x14ac:dyDescent="0.25">
      <c r="A88" s="1"/>
      <c r="B88" s="1"/>
      <c r="C88" s="1"/>
      <c r="D88" s="1"/>
      <c r="E88" s="1"/>
      <c r="F88" s="38"/>
      <c r="G88" s="40"/>
      <c r="H88" s="1"/>
      <c r="I88" s="1"/>
      <c r="J88" s="1"/>
    </row>
  </sheetData>
  <mergeCells count="54">
    <mergeCell ref="D86:F86"/>
    <mergeCell ref="A87:E87"/>
    <mergeCell ref="D80:F80"/>
    <mergeCell ref="D81:F81"/>
    <mergeCell ref="D82:F82"/>
    <mergeCell ref="D83:F83"/>
    <mergeCell ref="D84:F84"/>
    <mergeCell ref="D85:F85"/>
    <mergeCell ref="D79:F79"/>
    <mergeCell ref="D66:F66"/>
    <mergeCell ref="D67:F67"/>
    <mergeCell ref="D68:F68"/>
    <mergeCell ref="D69:F69"/>
    <mergeCell ref="D70:F70"/>
    <mergeCell ref="D73:F73"/>
    <mergeCell ref="D74:F74"/>
    <mergeCell ref="D75:F75"/>
    <mergeCell ref="D76:F76"/>
    <mergeCell ref="D78:F78"/>
    <mergeCell ref="D77:F77"/>
    <mergeCell ref="A71:A72"/>
    <mergeCell ref="B71:B72"/>
    <mergeCell ref="D71:F71"/>
    <mergeCell ref="D72:F72"/>
    <mergeCell ref="C49:D49"/>
    <mergeCell ref="A50:C50"/>
    <mergeCell ref="A52:E52"/>
    <mergeCell ref="I52:J52"/>
    <mergeCell ref="D64:F64"/>
    <mergeCell ref="D65:F65"/>
    <mergeCell ref="B40:C40"/>
    <mergeCell ref="A41:C41"/>
    <mergeCell ref="A42:F42"/>
    <mergeCell ref="A43:D43"/>
    <mergeCell ref="A44:G44"/>
    <mergeCell ref="A46:G47"/>
    <mergeCell ref="B39:C39"/>
    <mergeCell ref="C12:D12"/>
    <mergeCell ref="A13:D13"/>
    <mergeCell ref="A15:D15"/>
    <mergeCell ref="I15:J15"/>
    <mergeCell ref="B30:C30"/>
    <mergeCell ref="B31:C31"/>
    <mergeCell ref="B33:C33"/>
    <mergeCell ref="B34:C34"/>
    <mergeCell ref="B35:C35"/>
    <mergeCell ref="B36:C36"/>
    <mergeCell ref="B37:C37"/>
    <mergeCell ref="C11:D11"/>
    <mergeCell ref="C3:D3"/>
    <mergeCell ref="A4:C4"/>
    <mergeCell ref="A7:G8"/>
    <mergeCell ref="C9:D9"/>
    <mergeCell ref="C10:D10"/>
  </mergeCells>
  <pageMargins left="0" right="0" top="1.1811023622047245" bottom="0.59055118110236227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CZ00303453&amp;C&amp;"-,Tučné"&amp;14&amp;A/2022
 ROZPOČET (RS, RO, RU)&amp;RRok 2022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Přehled o stavu rozpočtu 2022</vt:lpstr>
      <vt:lpstr>Rozpočtové opatření č. 10</vt:lpstr>
      <vt:lpstr>Příloha RO č. 10</vt:lpstr>
      <vt:lpstr>'Přehled o stavu rozpočtu 2022'!Názvy_tisku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2022-10-17T20:03:15Z</cp:lastPrinted>
  <dcterms:created xsi:type="dcterms:W3CDTF">2021-02-27T14:36:32Z</dcterms:created>
  <dcterms:modified xsi:type="dcterms:W3CDTF">2024-01-11T07:11:15Z</dcterms:modified>
</cp:coreProperties>
</file>