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2"/>
  </bookViews>
  <sheets>
    <sheet name="Přehled o stavu rozpočtu 2022" sheetId="25" r:id="rId1"/>
    <sheet name="Příloha RO č. 12" sheetId="60" r:id="rId2"/>
    <sheet name="Rozpočtové opatření č. 12" sheetId="59" r:id="rId3"/>
  </sheets>
  <definedNames>
    <definedName name="_xlnm.Print_Titles" localSheetId="0">'Přehled o stavu rozpočtu 2022'!$1:$2</definedName>
    <definedName name="_xlnm.Print_Titles" localSheetId="2">'Rozpočtové opatření č. 12'!$1:$2</definedName>
  </definedNames>
  <calcPr calcId="145621"/>
</workbook>
</file>

<file path=xl/calcChain.xml><?xml version="1.0" encoding="utf-8"?>
<calcChain xmlns="http://schemas.openxmlformats.org/spreadsheetml/2006/main">
  <c r="D54" i="25" l="1"/>
  <c r="D53" i="25"/>
  <c r="E40" i="25"/>
  <c r="E21" i="25"/>
  <c r="I44" i="60" l="1"/>
  <c r="I38" i="60"/>
  <c r="I35" i="60"/>
  <c r="I4" i="60"/>
  <c r="M28" i="59" l="1"/>
  <c r="L28" i="59"/>
  <c r="H94" i="60" l="1"/>
  <c r="G94" i="60"/>
  <c r="I93" i="60"/>
  <c r="J93" i="60" s="1"/>
  <c r="I92" i="60"/>
  <c r="J92" i="60" s="1"/>
  <c r="J91" i="60"/>
  <c r="I90" i="60"/>
  <c r="J90" i="60" s="1"/>
  <c r="I89" i="60"/>
  <c r="J89" i="60" s="1"/>
  <c r="I88" i="60"/>
  <c r="J88" i="60" s="1"/>
  <c r="I87" i="60"/>
  <c r="J87" i="60" s="1"/>
  <c r="I86" i="60"/>
  <c r="J86" i="60" s="1"/>
  <c r="I85" i="60"/>
  <c r="J85" i="60" s="1"/>
  <c r="J84" i="60"/>
  <c r="I83" i="60"/>
  <c r="J83" i="60" s="1"/>
  <c r="I82" i="60"/>
  <c r="J82" i="60" s="1"/>
  <c r="J81" i="60"/>
  <c r="I80" i="60"/>
  <c r="J80" i="60" s="1"/>
  <c r="J79" i="60"/>
  <c r="I78" i="60"/>
  <c r="J78" i="60" s="1"/>
  <c r="J77" i="60"/>
  <c r="J76" i="60"/>
  <c r="I75" i="60"/>
  <c r="J75" i="60" s="1"/>
  <c r="I74" i="60"/>
  <c r="J74" i="60" s="1"/>
  <c r="I73" i="60"/>
  <c r="J73" i="60" s="1"/>
  <c r="I72" i="60"/>
  <c r="J72" i="60" s="1"/>
  <c r="I71" i="60"/>
  <c r="J71" i="60" s="1"/>
  <c r="J70" i="60"/>
  <c r="J52" i="60"/>
  <c r="I52" i="60"/>
  <c r="H52" i="60"/>
  <c r="G52" i="60"/>
  <c r="F52" i="60"/>
  <c r="E52" i="60"/>
  <c r="J51" i="60"/>
  <c r="J45" i="60"/>
  <c r="J44" i="60"/>
  <c r="H43" i="60"/>
  <c r="G43" i="60"/>
  <c r="F43" i="60"/>
  <c r="E43" i="60"/>
  <c r="I42" i="60"/>
  <c r="J42" i="60" s="1"/>
  <c r="I41" i="60"/>
  <c r="J41" i="60" s="1"/>
  <c r="J40" i="60"/>
  <c r="J39" i="60"/>
  <c r="J38" i="60"/>
  <c r="I37" i="60"/>
  <c r="J37" i="60" s="1"/>
  <c r="J36" i="60"/>
  <c r="J35" i="60"/>
  <c r="I34" i="60"/>
  <c r="J34" i="60" s="1"/>
  <c r="J33" i="60"/>
  <c r="H13" i="60"/>
  <c r="G13" i="60"/>
  <c r="F13" i="60"/>
  <c r="E13" i="60"/>
  <c r="I12" i="60"/>
  <c r="J12" i="60" s="1"/>
  <c r="I11" i="60"/>
  <c r="J11" i="60" s="1"/>
  <c r="I10" i="60"/>
  <c r="J4" i="60"/>
  <c r="I13" i="60" l="1"/>
  <c r="J94" i="60"/>
  <c r="J43" i="60"/>
  <c r="I54" i="60" s="1"/>
  <c r="I43" i="60"/>
  <c r="I94" i="60"/>
  <c r="J10" i="60"/>
  <c r="J13" i="60" s="1"/>
  <c r="I15" i="60" s="1"/>
  <c r="M22" i="59"/>
  <c r="L22" i="59"/>
  <c r="M16" i="59"/>
  <c r="L16" i="59"/>
  <c r="M10" i="59"/>
  <c r="L10" i="59"/>
  <c r="C54" i="25" l="1"/>
  <c r="C53" i="25"/>
  <c r="D62" i="25" l="1"/>
  <c r="C66" i="25"/>
  <c r="E61" i="25"/>
  <c r="E60" i="25"/>
  <c r="E59" i="25"/>
  <c r="C58" i="25"/>
  <c r="C62" i="25" s="1"/>
  <c r="E46" i="25"/>
  <c r="D66" i="25"/>
  <c r="D55" i="25" l="1"/>
  <c r="D65" i="25"/>
  <c r="D67" i="25" s="1"/>
  <c r="E53" i="25"/>
  <c r="C65" i="25"/>
  <c r="C67" i="25" s="1"/>
  <c r="C55" i="25"/>
  <c r="E54" i="25"/>
  <c r="E66" i="25" s="1"/>
  <c r="E58" i="25"/>
  <c r="E62" i="25" s="1"/>
  <c r="E55" i="25" l="1"/>
  <c r="E65" i="25"/>
  <c r="E67" i="25" s="1"/>
</calcChain>
</file>

<file path=xl/sharedStrings.xml><?xml version="1.0" encoding="utf-8"?>
<sst xmlns="http://schemas.openxmlformats.org/spreadsheetml/2006/main" count="368" uniqueCount="188">
  <si>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</si>
  <si>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</si>
  <si>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</si>
  <si>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</si>
  <si>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</si>
  <si>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</si>
  <si>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</si>
  <si>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</si>
  <si>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</si>
  <si>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</si>
  <si>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</si>
  <si>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</si>
  <si>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</si>
  <si>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</si>
  <si>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</si>
  <si>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</si>
  <si>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</si>
  <si>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</si>
  <si>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</si>
  <si>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</si>
  <si>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</si>
  <si>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</si>
  <si>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</si>
  <si>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</si>
  <si>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</si>
  <si>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</si>
  <si>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</si>
  <si>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</si>
  <si>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</si>
  <si>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</si>
  <si>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</si>
  <si>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</si>
  <si>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</si>
  <si>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</si>
  <si>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</si>
  <si>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</si>
  <si>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</si>
  <si>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</si>
  <si>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</si>
  <si>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</si>
  <si>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</si>
  <si>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</si>
  <si>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</si>
  <si>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</si>
  <si>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</si>
  <si>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</si>
  <si>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</si>
  <si>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</si>
  <si>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</si>
  <si>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</si>
  <si>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</si>
  <si>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</si>
  <si>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</si>
  <si>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</si>
  <si>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</si>
  <si>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</si>
  <si>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</si>
  <si>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</si>
  <si>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</si>
  <si>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</si>
  <si>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</si>
  <si>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</si>
  <si>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</si>
  <si>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</si>
  <si>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</si>
  <si>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</si>
  <si>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</si>
  <si>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</si>
  <si>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</si>
  <si>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</si>
  <si>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</si>
  <si>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</si>
  <si>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</si>
  <si>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</si>
  <si>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</si>
  <si>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</si>
  <si>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</si>
  <si>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</si>
  <si>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</si>
  <si>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</si>
  <si>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</si>
  <si>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</si>
  <si>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</si>
  <si>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</si>
  <si>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</si>
  <si>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</si>
  <si>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</si>
  <si>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</si>
  <si>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</si>
  <si>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</si>
  <si>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</si>
  <si>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</si>
  <si>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</si>
  <si>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</si>
  <si>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</si>
  <si>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</si>
  <si>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</si>
  <si>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</si>
  <si>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</si>
  <si>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</si>
  <si>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</si>
  <si>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</si>
  <si>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</si>
  <si>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</si>
  <si>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</si>
  <si>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</si>
  <si>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</si>
  <si>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</si>
  <si>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</si>
  <si>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</si>
  <si>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</si>
  <si>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</si>
  <si>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</si>
  <si>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</si>
  <si>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</si>
  <si>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</si>
  <si>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</si>
  <si>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</si>
  <si>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</si>
  <si>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</si>
  <si>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</si>
  <si>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</si>
  <si>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</si>
  <si>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</si>
  <si>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</si>
  <si>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</si>
  <si>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</si>
  <si>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</si>
  <si>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</si>
  <si>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</si>
  <si>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</si>
  <si>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</si>
  <si>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</si>
  <si>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</si>
  <si>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</si>
  <si>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</si>
  <si>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</si>
  <si>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</si>
  <si>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</si>
  <si>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</si>
  <si>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</si>
  <si>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</si>
  <si>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</si>
  <si>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</si>
  <si>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</si>
  <si>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</si>
  <si>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</si>
  <si>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</si>
  <si>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</si>
  <si>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4111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</si>
  <si>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</si>
  <si>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</si>
  <si>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</si>
  <si>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t>000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</si>
  <si>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</si>
  <si>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</si>
  <si>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t>6xxx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</si>
  <si>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</si>
  <si>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</si>
  <si>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</si>
  <si>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8/2022 - RMě Štíty č. 87 dne 10.08.2022: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</si>
  <si>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9/2022 - RMě Štíty č. 88 dne 31.08.2022: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</si>
  <si>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10/2022 - ZMě Štíty č. 24 dne 21.09.2022: </t>
    </r>
  </si>
  <si>
    <t>00611x</t>
  </si>
  <si>
    <t>Neinvestiční transfery nefinančním podnikatelským subj. - práv.osobám</t>
  </si>
  <si>
    <t>JEDNOTA s.d. Zábřeh - fin.dar na Podporu venkovské prodejny na Březné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</si>
  <si>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11/2022 - ZMě Štíty č. 1 dne 19.10.2022: </t>
    </r>
  </si>
  <si>
    <t>Neinvestiční transfery církvím a náboženským společnostem</t>
  </si>
  <si>
    <r>
      <t xml:space="preserve">Římskokatolická farnost Štíty - fin.dar na </t>
    </r>
    <r>
      <rPr>
        <sz val="7"/>
        <rFont val="Arial"/>
        <family val="2"/>
        <charset val="238"/>
      </rPr>
      <t>Obnovu kaple sv. Cyrila a Metoděje</t>
    </r>
  </si>
  <si>
    <t xml:space="preserve">TJ SOKOL Štíty, spolek - fin.dar na podporu letní přípravy stol.tenistek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</si>
  <si>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12/2022 - RMě Štíty č. 3 dne 23.11.2022: </t>
    </r>
  </si>
  <si>
    <t>Účelová neinvestiční dotace na VPP za 10/2022 - evropský podíl 82,38% (EU)</t>
  </si>
  <si>
    <t>Účelová neinvestiční dotace na VPP za 10/2022 - národní podíl 17,62% (SR)</t>
  </si>
  <si>
    <t>Přípravy volby prezidenta ČR v roce 2023 - výdaje hrazené z účelové neinv.dotace</t>
  </si>
  <si>
    <t>VIII. Investiční dotace - "Sportovní a dětské hřiště Štíty, Okružní ulice" - Ministerstvo pro místní rozvoj</t>
  </si>
  <si>
    <t>98008</t>
  </si>
  <si>
    <t>17508</t>
  </si>
  <si>
    <t xml:space="preserve">Investiční dotace - "Sportovní a dětské hřiště Štíty, Okružní ulice" </t>
  </si>
  <si>
    <t>"Sportovní a dětské hřiště Štíty, Okružní ulice" - výdaje hrazené z účelové inv.dotace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</si>
  <si>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 vč. vazeb na dotační prostředky</t>
    </r>
  </si>
  <si>
    <t>Vazba na VIII. Investiční dotace - "Sportovní a dětské hřiště Štíty, Okružní ulice" - Ministerstvo pro místní rozvoj</t>
  </si>
  <si>
    <t>"Sportovní a dětské hřiště Štíty, Okružní ulice" - investiční výdaje</t>
  </si>
  <si>
    <t>"Sportovní a dětské hřiště Štíty, Okružní ulice" - vazba na úč.inv.dotaci - spoluúčast</t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</si>
  <si>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</si>
  <si>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 č. 12/2022</t>
  </si>
  <si>
    <r>
      <t xml:space="preserve">VII. Neinvestiční dotace - "Přípravy volby prezidenta ČR v roce 2023" - Ministerstvo financí prostřednictvím </t>
    </r>
    <r>
      <rPr>
        <b/>
        <sz val="12"/>
        <rFont val="Calibri"/>
        <family val="2"/>
        <charset val="238"/>
      </rPr>
      <t>Olomouckého kraje</t>
    </r>
  </si>
  <si>
    <t xml:space="preserve">Neinvestiční dotace - "Přípravy volby prezidenta ČR v roce 2023" </t>
  </si>
  <si>
    <t>4216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</si>
</sst>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</font>
    <font>
      <b/>
      <sz val="8"/>
      <color indexed="1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7"/>
      </patternFill>
    </fill>
  </fills>
  <borders count="138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350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3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4" xfId="0" applyNumberFormat="1" applyFont="1" applyFill="1" applyBorder="1" applyAlignment="1" applyProtection="1">
      <alignment horizontal="center" vertical="center" wrapText="1"/>
    </xf>
    <xf numFmtId="165" fontId="29" fillId="5" borderId="16" xfId="0" applyNumberFormat="1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 wrapText="1"/>
    </xf>
    <xf numFmtId="0" fontId="30" fillId="0" borderId="13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5" borderId="19" xfId="0" applyNumberFormat="1" applyFont="1" applyFill="1" applyBorder="1" applyAlignment="1" applyProtection="1">
      <alignment horizontal="right" vertical="center" wrapText="1"/>
    </xf>
    <xf numFmtId="165" fontId="29" fillId="5" borderId="19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vertical="center"/>
    </xf>
    <xf numFmtId="0" fontId="29" fillId="0" borderId="20" xfId="0" applyFont="1" applyFill="1" applyBorder="1" applyAlignment="1" applyProtection="1">
      <alignment vertical="center" wrapText="1"/>
    </xf>
    <xf numFmtId="165" fontId="29" fillId="0" borderId="15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1" xfId="0" applyNumberFormat="1" applyFont="1" applyFill="1" applyBorder="1" applyAlignment="1" applyProtection="1">
      <alignment vertical="center" wrapText="1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1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7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vertical="center"/>
    </xf>
    <xf numFmtId="164" fontId="47" fillId="6" borderId="23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3" fillId="0" borderId="0" xfId="3" applyNumberFormat="1" applyFont="1" applyAlignment="1">
      <alignment horizontal="right" vertical="center"/>
    </xf>
    <xf numFmtId="164" fontId="45" fillId="4" borderId="39" xfId="0" applyNumberFormat="1" applyFont="1" applyFill="1" applyBorder="1" applyAlignment="1">
      <alignment horizontal="right" vertical="center"/>
    </xf>
    <xf numFmtId="49" fontId="11" fillId="4" borderId="38" xfId="0" applyNumberFormat="1" applyFont="1" applyFill="1" applyBorder="1" applyAlignment="1">
      <alignment horizontal="left" vertical="center"/>
    </xf>
    <xf numFmtId="164" fontId="64" fillId="4" borderId="8" xfId="0" applyNumberFormat="1" applyFont="1" applyFill="1" applyBorder="1" applyAlignment="1">
      <alignment horizontal="right" vertical="center"/>
    </xf>
    <xf numFmtId="164" fontId="45" fillId="2" borderId="12" xfId="0" applyNumberFormat="1" applyFont="1" applyFill="1" applyBorder="1" applyAlignment="1">
      <alignment horizontal="right" vertical="center" wrapText="1"/>
    </xf>
    <xf numFmtId="164" fontId="68" fillId="10" borderId="35" xfId="0" applyNumberFormat="1" applyFont="1" applyFill="1" applyBorder="1" applyAlignment="1">
      <alignment vertical="center" wrapText="1"/>
    </xf>
    <xf numFmtId="49" fontId="11" fillId="4" borderId="5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49" fontId="11" fillId="4" borderId="40" xfId="0" applyNumberFormat="1" applyFont="1" applyFill="1" applyBorder="1" applyAlignment="1">
      <alignment horizontal="left" vertical="center"/>
    </xf>
    <xf numFmtId="164" fontId="64" fillId="4" borderId="23" xfId="0" applyNumberFormat="1" applyFont="1" applyFill="1" applyBorder="1" applyAlignment="1">
      <alignment horizontal="right" vertical="center"/>
    </xf>
    <xf numFmtId="164" fontId="45" fillId="4" borderId="41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0" xfId="3" applyNumberFormat="1" applyFont="1" applyFill="1" applyBorder="1" applyAlignment="1">
      <alignment horizontal="left" vertical="center" wrapText="1"/>
    </xf>
    <xf numFmtId="164" fontId="45" fillId="6" borderId="41" xfId="3" applyNumberFormat="1" applyFont="1" applyFill="1" applyBorder="1" applyAlignment="1">
      <alignment vertical="center"/>
    </xf>
    <xf numFmtId="49" fontId="11" fillId="4" borderId="45" xfId="0" applyNumberFormat="1" applyFont="1" applyFill="1" applyBorder="1" applyAlignment="1">
      <alignment horizontal="left" vertical="center"/>
    </xf>
    <xf numFmtId="164" fontId="64" fillId="4" borderId="46" xfId="0" applyNumberFormat="1" applyFont="1" applyFill="1" applyBorder="1" applyAlignment="1">
      <alignment horizontal="right" vertical="center"/>
    </xf>
    <xf numFmtId="164" fontId="45" fillId="4" borderId="47" xfId="0" applyNumberFormat="1" applyFont="1" applyFill="1" applyBorder="1" applyAlignment="1">
      <alignment horizontal="right" vertical="center"/>
    </xf>
    <xf numFmtId="164" fontId="63" fillId="10" borderId="43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6" xfId="0" applyNumberFormat="1" applyFont="1" applyFill="1" applyBorder="1" applyAlignment="1">
      <alignment horizontal="left" vertical="center" wrapText="1"/>
    </xf>
    <xf numFmtId="49" fontId="41" fillId="6" borderId="13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2" xfId="0" applyNumberFormat="1" applyFont="1" applyFill="1" applyBorder="1" applyAlignment="1">
      <alignment horizontal="center" vertical="center" wrapText="1"/>
    </xf>
    <xf numFmtId="2" fontId="53" fillId="4" borderId="48" xfId="0" applyNumberFormat="1" applyFont="1" applyFill="1" applyBorder="1" applyAlignment="1">
      <alignment horizontal="left" vertical="center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0" fontId="56" fillId="4" borderId="55" xfId="0" applyFont="1" applyFill="1" applyBorder="1" applyAlignment="1">
      <alignment horizontal="left" vertical="center" wrapText="1"/>
    </xf>
    <xf numFmtId="0" fontId="45" fillId="4" borderId="3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left" vertical="center" wrapText="1"/>
    </xf>
    <xf numFmtId="0" fontId="77" fillId="4" borderId="31" xfId="0" applyFont="1" applyFill="1" applyBorder="1" applyAlignment="1">
      <alignment vertical="center" wrapText="1"/>
    </xf>
    <xf numFmtId="2" fontId="53" fillId="4" borderId="18" xfId="0" applyNumberFormat="1" applyFont="1" applyFill="1" applyBorder="1" applyAlignment="1">
      <alignment vertical="center"/>
    </xf>
    <xf numFmtId="2" fontId="53" fillId="4" borderId="58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64" xfId="2" applyFont="1" applyFill="1" applyBorder="1" applyAlignment="1">
      <alignment vertical="center"/>
    </xf>
    <xf numFmtId="0" fontId="83" fillId="4" borderId="64" xfId="2" applyFont="1" applyFill="1" applyBorder="1" applyAlignment="1">
      <alignment vertical="center"/>
    </xf>
    <xf numFmtId="0" fontId="84" fillId="4" borderId="64" xfId="2" applyFont="1" applyFill="1" applyBorder="1" applyAlignment="1">
      <alignment vertical="center"/>
    </xf>
    <xf numFmtId="3" fontId="27" fillId="6" borderId="24" xfId="0" applyNumberFormat="1" applyFont="1" applyFill="1" applyBorder="1" applyAlignment="1" applyProtection="1">
      <alignment horizontal="center" vertical="center" wrapText="1"/>
    </xf>
    <xf numFmtId="165" fontId="24" fillId="6" borderId="24" xfId="0" applyNumberFormat="1" applyFont="1" applyFill="1" applyBorder="1" applyAlignment="1" applyProtection="1">
      <alignment vertical="center" wrapText="1"/>
    </xf>
    <xf numFmtId="165" fontId="29" fillId="5" borderId="65" xfId="0" applyNumberFormat="1" applyFont="1" applyFill="1" applyBorder="1" applyAlignment="1" applyProtection="1">
      <alignment vertical="center" wrapText="1"/>
    </xf>
    <xf numFmtId="165" fontId="29" fillId="5" borderId="66" xfId="0" applyNumberFormat="1" applyFont="1" applyFill="1" applyBorder="1" applyAlignment="1" applyProtection="1">
      <alignment vertical="center" wrapText="1"/>
    </xf>
    <xf numFmtId="165" fontId="24" fillId="6" borderId="24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5" fillId="0" borderId="70" xfId="2" applyNumberFormat="1" applyFont="1" applyFill="1" applyBorder="1" applyAlignment="1">
      <alignment horizontal="center" vertical="center"/>
    </xf>
    <xf numFmtId="49" fontId="95" fillId="0" borderId="71" xfId="2" applyNumberFormat="1" applyFont="1" applyBorder="1" applyAlignment="1">
      <alignment horizontal="center" vertical="center"/>
    </xf>
    <xf numFmtId="49" fontId="96" fillId="0" borderId="71" xfId="2" applyNumberFormat="1" applyFont="1" applyBorder="1" applyAlignment="1">
      <alignment horizontal="center" vertical="center"/>
    </xf>
    <xf numFmtId="49" fontId="96" fillId="0" borderId="72" xfId="2" applyNumberFormat="1" applyFont="1" applyBorder="1" applyAlignment="1">
      <alignment horizontal="center" vertical="center"/>
    </xf>
    <xf numFmtId="49" fontId="98" fillId="0" borderId="71" xfId="6" applyNumberFormat="1" applyFont="1" applyBorder="1" applyAlignment="1">
      <alignment horizontal="center" vertical="center"/>
    </xf>
    <xf numFmtId="49" fontId="95" fillId="0" borderId="75" xfId="2" applyNumberFormat="1" applyFont="1" applyFill="1" applyBorder="1" applyAlignment="1">
      <alignment horizontal="center" vertical="center"/>
    </xf>
    <xf numFmtId="49" fontId="95" fillId="0" borderId="76" xfId="2" applyNumberFormat="1" applyFont="1" applyBorder="1" applyAlignment="1">
      <alignment horizontal="center" vertical="center"/>
    </xf>
    <xf numFmtId="49" fontId="95" fillId="0" borderId="78" xfId="2" applyNumberFormat="1" applyFont="1" applyFill="1" applyBorder="1" applyAlignment="1">
      <alignment horizontal="center" vertical="center"/>
    </xf>
    <xf numFmtId="49" fontId="95" fillId="0" borderId="79" xfId="2" applyNumberFormat="1" applyFont="1" applyBorder="1" applyAlignment="1">
      <alignment horizontal="center" vertical="center"/>
    </xf>
    <xf numFmtId="49" fontId="95" fillId="0" borderId="80" xfId="2" applyNumberFormat="1" applyFont="1" applyFill="1" applyBorder="1" applyAlignment="1">
      <alignment horizontal="center" vertical="center"/>
    </xf>
    <xf numFmtId="49" fontId="95" fillId="0" borderId="73" xfId="2" applyNumberFormat="1" applyFont="1" applyBorder="1" applyAlignment="1">
      <alignment horizontal="center" vertical="center"/>
    </xf>
    <xf numFmtId="49" fontId="96" fillId="0" borderId="73" xfId="2" applyNumberFormat="1" applyFont="1" applyBorder="1" applyAlignment="1">
      <alignment horizontal="center" vertical="center"/>
    </xf>
    <xf numFmtId="49" fontId="96" fillId="0" borderId="81" xfId="2" applyNumberFormat="1" applyFont="1" applyBorder="1" applyAlignment="1">
      <alignment horizontal="center" vertical="center"/>
    </xf>
    <xf numFmtId="49" fontId="98" fillId="0" borderId="73" xfId="6" applyNumberFormat="1" applyFont="1" applyBorder="1" applyAlignment="1">
      <alignment horizontal="center" vertical="center"/>
    </xf>
    <xf numFmtId="49" fontId="96" fillId="0" borderId="79" xfId="2" applyNumberFormat="1" applyFont="1" applyBorder="1" applyAlignment="1">
      <alignment horizontal="center" vertical="center"/>
    </xf>
    <xf numFmtId="49" fontId="96" fillId="0" borderId="83" xfId="2" applyNumberFormat="1" applyFont="1" applyBorder="1" applyAlignment="1">
      <alignment horizontal="center" vertical="center"/>
    </xf>
    <xf numFmtId="49" fontId="98" fillId="0" borderId="79" xfId="6" applyNumberFormat="1" applyFont="1" applyBorder="1" applyAlignment="1">
      <alignment horizontal="center" vertical="center"/>
    </xf>
    <xf numFmtId="0" fontId="2" fillId="0" borderId="0" xfId="6"/>
    <xf numFmtId="0" fontId="35" fillId="0" borderId="0" xfId="6" applyFont="1"/>
    <xf numFmtId="0" fontId="43" fillId="0" borderId="0" xfId="3" applyFont="1" applyAlignment="1">
      <alignment vertical="center"/>
    </xf>
    <xf numFmtId="164" fontId="99" fillId="0" borderId="65" xfId="0" applyNumberFormat="1" applyFont="1" applyBorder="1" applyAlignment="1">
      <alignment horizontal="center" vertical="center" wrapText="1"/>
    </xf>
    <xf numFmtId="164" fontId="100" fillId="0" borderId="85" xfId="0" applyNumberFormat="1" applyFont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4" xfId="0" applyNumberFormat="1" applyFont="1" applyBorder="1"/>
    <xf numFmtId="164" fontId="63" fillId="10" borderId="91" xfId="0" applyNumberFormat="1" applyFont="1" applyFill="1" applyBorder="1" applyAlignment="1">
      <alignment vertical="center" wrapText="1"/>
    </xf>
    <xf numFmtId="0" fontId="77" fillId="4" borderId="33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9" fillId="14" borderId="24" xfId="0" applyNumberFormat="1" applyFont="1" applyFill="1" applyBorder="1"/>
    <xf numFmtId="164" fontId="63" fillId="10" borderId="62" xfId="0" applyNumberFormat="1" applyFont="1" applyFill="1" applyBorder="1" applyAlignment="1">
      <alignment vertical="center" wrapText="1"/>
    </xf>
    <xf numFmtId="164" fontId="56" fillId="4" borderId="94" xfId="0" applyNumberFormat="1" applyFont="1" applyFill="1" applyBorder="1" applyAlignment="1">
      <alignment vertical="center"/>
    </xf>
    <xf numFmtId="164" fontId="45" fillId="12" borderId="62" xfId="0" applyNumberFormat="1" applyFont="1" applyFill="1" applyBorder="1" applyAlignment="1">
      <alignment vertical="center"/>
    </xf>
    <xf numFmtId="164" fontId="45" fillId="12" borderId="42" xfId="0" applyNumberFormat="1" applyFont="1" applyFill="1" applyBorder="1" applyAlignment="1">
      <alignment vertical="center"/>
    </xf>
    <xf numFmtId="164" fontId="0" fillId="0" borderId="87" xfId="0" applyNumberFormat="1" applyBorder="1"/>
    <xf numFmtId="164" fontId="61" fillId="0" borderId="65" xfId="0" applyNumberFormat="1" applyFont="1" applyBorder="1"/>
    <xf numFmtId="164" fontId="61" fillId="0" borderId="87" xfId="0" applyNumberFormat="1" applyFont="1" applyBorder="1"/>
    <xf numFmtId="164" fontId="61" fillId="0" borderId="95" xfId="0" applyNumberFormat="1" applyFont="1" applyBorder="1"/>
    <xf numFmtId="164" fontId="60" fillId="0" borderId="24" xfId="0" applyNumberFormat="1" applyFont="1" applyBorder="1"/>
    <xf numFmtId="0" fontId="0" fillId="0" borderId="97" xfId="0" applyBorder="1"/>
    <xf numFmtId="164" fontId="0" fillId="0" borderId="97" xfId="0" applyNumberFormat="1" applyBorder="1"/>
    <xf numFmtId="49" fontId="41" fillId="11" borderId="31" xfId="3" applyNumberFormat="1" applyFont="1" applyFill="1" applyBorder="1" applyAlignment="1">
      <alignment vertical="center" wrapText="1"/>
    </xf>
    <xf numFmtId="164" fontId="40" fillId="11" borderId="31" xfId="3" applyNumberFormat="1" applyFont="1" applyFill="1" applyBorder="1" applyAlignment="1">
      <alignment vertical="center" wrapText="1"/>
    </xf>
    <xf numFmtId="164" fontId="64" fillId="11" borderId="31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99" xfId="0" applyNumberFormat="1" applyFont="1" applyFill="1" applyBorder="1" applyAlignment="1">
      <alignment horizontal="left" vertical="center" wrapText="1"/>
    </xf>
    <xf numFmtId="2" fontId="52" fillId="2" borderId="100" xfId="0" applyNumberFormat="1" applyFont="1" applyFill="1" applyBorder="1" applyAlignment="1">
      <alignment horizontal="left" vertical="center" wrapText="1"/>
    </xf>
    <xf numFmtId="164" fontId="4" fillId="2" borderId="100" xfId="0" applyNumberFormat="1" applyFont="1" applyFill="1" applyBorder="1" applyAlignment="1">
      <alignment horizontal="right" vertical="center" wrapText="1"/>
    </xf>
    <xf numFmtId="164" fontId="5" fillId="2" borderId="101" xfId="0" applyNumberFormat="1" applyFont="1" applyFill="1" applyBorder="1" applyAlignment="1">
      <alignment horizontal="right" vertical="center" wrapText="1"/>
    </xf>
    <xf numFmtId="164" fontId="67" fillId="9" borderId="37" xfId="1" applyNumberFormat="1" applyFont="1" applyFill="1" applyBorder="1" applyAlignment="1">
      <alignment horizontal="right" vertical="center"/>
    </xf>
    <xf numFmtId="164" fontId="45" fillId="9" borderId="4" xfId="1" applyNumberFormat="1" applyFont="1" applyFill="1" applyBorder="1" applyAlignment="1">
      <alignment horizontal="right" vertical="center"/>
    </xf>
    <xf numFmtId="49" fontId="40" fillId="6" borderId="27" xfId="3" applyNumberFormat="1" applyFont="1" applyFill="1" applyBorder="1" applyAlignment="1">
      <alignment horizontal="left" vertical="center" wrapText="1"/>
    </xf>
    <xf numFmtId="49" fontId="41" fillId="6" borderId="28" xfId="3" applyNumberFormat="1" applyFont="1" applyFill="1" applyBorder="1" applyAlignment="1">
      <alignment vertical="center" wrapText="1"/>
    </xf>
    <xf numFmtId="164" fontId="66" fillId="6" borderId="28" xfId="3" applyNumberFormat="1" applyFont="1" applyFill="1" applyBorder="1" applyAlignment="1">
      <alignment vertical="center" wrapText="1"/>
    </xf>
    <xf numFmtId="164" fontId="45" fillId="6" borderId="29" xfId="3" applyNumberFormat="1" applyFont="1" applyFill="1" applyBorder="1" applyAlignment="1">
      <alignment vertical="center"/>
    </xf>
    <xf numFmtId="49" fontId="40" fillId="7" borderId="55" xfId="3" applyNumberFormat="1" applyFont="1" applyFill="1" applyBorder="1" applyAlignment="1">
      <alignment horizontal="left" vertical="center" wrapText="1"/>
    </xf>
    <xf numFmtId="164" fontId="5" fillId="2" borderId="102" xfId="0" applyNumberFormat="1" applyFont="1" applyFill="1" applyBorder="1" applyAlignment="1">
      <alignment horizontal="center" vertical="center" wrapText="1"/>
    </xf>
    <xf numFmtId="164" fontId="5" fillId="2" borderId="103" xfId="0" applyNumberFormat="1" applyFont="1" applyFill="1" applyBorder="1" applyAlignment="1">
      <alignment horizontal="center" vertical="center" wrapText="1"/>
    </xf>
    <xf numFmtId="164" fontId="5" fillId="2" borderId="104" xfId="0" applyNumberFormat="1" applyFont="1" applyFill="1" applyBorder="1" applyAlignment="1">
      <alignment horizontal="center" vertical="center" wrapText="1"/>
    </xf>
    <xf numFmtId="164" fontId="101" fillId="14" borderId="105" xfId="1" applyNumberFormat="1" applyFont="1" applyFill="1" applyBorder="1" applyAlignment="1">
      <alignment vertical="center"/>
    </xf>
    <xf numFmtId="164" fontId="101" fillId="0" borderId="106" xfId="1" applyNumberFormat="1" applyFont="1" applyBorder="1" applyAlignment="1">
      <alignment vertical="center"/>
    </xf>
    <xf numFmtId="164" fontId="101" fillId="0" borderId="107" xfId="1" applyNumberFormat="1" applyFont="1" applyBorder="1" applyAlignment="1">
      <alignment vertical="center"/>
    </xf>
    <xf numFmtId="164" fontId="101" fillId="14" borderId="108" xfId="1" applyNumberFormat="1" applyFont="1" applyFill="1" applyBorder="1" applyAlignment="1">
      <alignment vertical="center"/>
    </xf>
    <xf numFmtId="164" fontId="101" fillId="0" borderId="109" xfId="1" applyNumberFormat="1" applyFont="1" applyBorder="1" applyAlignment="1">
      <alignment vertical="center"/>
    </xf>
    <xf numFmtId="164" fontId="101" fillId="0" borderId="110" xfId="1" applyNumberFormat="1" applyFont="1" applyBorder="1" applyAlignment="1">
      <alignment vertical="center"/>
    </xf>
    <xf numFmtId="164" fontId="45" fillId="9" borderId="111" xfId="1" applyNumberFormat="1" applyFont="1" applyFill="1" applyBorder="1" applyAlignment="1">
      <alignment horizontal="right" vertical="center"/>
    </xf>
    <xf numFmtId="164" fontId="45" fillId="9" borderId="98" xfId="1" applyNumberFormat="1" applyFont="1" applyFill="1" applyBorder="1" applyAlignment="1">
      <alignment horizontal="right" vertical="center"/>
    </xf>
    <xf numFmtId="164" fontId="45" fillId="9" borderId="112" xfId="1" applyNumberFormat="1" applyFont="1" applyFill="1" applyBorder="1" applyAlignment="1">
      <alignment horizontal="right" vertical="center"/>
    </xf>
    <xf numFmtId="165" fontId="7" fillId="13" borderId="113" xfId="2" applyNumberFormat="1" applyFont="1" applyFill="1" applyBorder="1" applyAlignment="1">
      <alignment vertical="center" wrapText="1"/>
    </xf>
    <xf numFmtId="49" fontId="103" fillId="0" borderId="0" xfId="0" applyNumberFormat="1" applyFont="1" applyFill="1" applyBorder="1" applyAlignment="1">
      <alignment vertical="center"/>
    </xf>
    <xf numFmtId="49" fontId="108" fillId="4" borderId="32" xfId="0" applyNumberFormat="1" applyFont="1" applyFill="1" applyBorder="1" applyAlignment="1">
      <alignment horizontal="center" vertical="center"/>
    </xf>
    <xf numFmtId="49" fontId="108" fillId="4" borderId="33" xfId="0" applyNumberFormat="1" applyFont="1" applyFill="1" applyBorder="1" applyAlignment="1">
      <alignment horizontal="center" vertical="center"/>
    </xf>
    <xf numFmtId="49" fontId="109" fillId="4" borderId="33" xfId="0" applyNumberFormat="1" applyFont="1" applyFill="1" applyBorder="1" applyAlignment="1">
      <alignment horizontal="center" vertical="center"/>
    </xf>
    <xf numFmtId="164" fontId="5" fillId="2" borderId="65" xfId="0" applyNumberFormat="1" applyFont="1" applyFill="1" applyBorder="1" applyAlignment="1">
      <alignment horizontal="center" vertical="center" wrapText="1"/>
    </xf>
    <xf numFmtId="164" fontId="0" fillId="0" borderId="116" xfId="0" applyNumberFormat="1" applyBorder="1"/>
    <xf numFmtId="49" fontId="108" fillId="4" borderId="30" xfId="0" applyNumberFormat="1" applyFont="1" applyFill="1" applyBorder="1" applyAlignment="1">
      <alignment horizontal="center" vertical="center"/>
    </xf>
    <xf numFmtId="49" fontId="108" fillId="4" borderId="31" xfId="0" applyNumberFormat="1" applyFont="1" applyFill="1" applyBorder="1" applyAlignment="1">
      <alignment horizontal="center" vertical="center"/>
    </xf>
    <xf numFmtId="49" fontId="109" fillId="4" borderId="31" xfId="0" applyNumberFormat="1" applyFont="1" applyFill="1" applyBorder="1" applyAlignment="1">
      <alignment horizontal="center" vertical="center"/>
    </xf>
    <xf numFmtId="0" fontId="2" fillId="0" borderId="0" xfId="1" applyFill="1"/>
    <xf numFmtId="49" fontId="98" fillId="0" borderId="73" xfId="7" applyNumberFormat="1" applyFont="1" applyBorder="1" applyAlignment="1">
      <alignment vertical="center"/>
    </xf>
    <xf numFmtId="49" fontId="98" fillId="0" borderId="71" xfId="7" applyNumberFormat="1" applyFont="1" applyBorder="1" applyAlignment="1">
      <alignment vertical="center"/>
    </xf>
    <xf numFmtId="49" fontId="98" fillId="0" borderId="76" xfId="7" applyNumberFormat="1" applyFont="1" applyBorder="1" applyAlignment="1">
      <alignment vertical="center"/>
    </xf>
    <xf numFmtId="4" fontId="112" fillId="0" borderId="71" xfId="6" applyNumberFormat="1" applyFont="1" applyBorder="1" applyAlignment="1">
      <alignment vertical="center"/>
    </xf>
    <xf numFmtId="4" fontId="112" fillId="0" borderId="73" xfId="6" applyNumberFormat="1" applyFont="1" applyBorder="1" applyAlignment="1">
      <alignment vertical="center"/>
    </xf>
    <xf numFmtId="164" fontId="68" fillId="10" borderId="84" xfId="0" applyNumberFormat="1" applyFont="1" applyFill="1" applyBorder="1" applyAlignment="1">
      <alignment vertical="center" wrapText="1"/>
    </xf>
    <xf numFmtId="164" fontId="68" fillId="10" borderId="62" xfId="0" applyNumberFormat="1" applyFont="1" applyFill="1" applyBorder="1" applyAlignment="1">
      <alignment vertical="center" wrapText="1"/>
    </xf>
    <xf numFmtId="164" fontId="113" fillId="0" borderId="87" xfId="0" applyNumberFormat="1" applyFont="1" applyBorder="1"/>
    <xf numFmtId="164" fontId="68" fillId="10" borderId="63" xfId="0" applyNumberFormat="1" applyFont="1" applyFill="1" applyBorder="1" applyAlignment="1">
      <alignment vertical="center" wrapText="1"/>
    </xf>
    <xf numFmtId="0" fontId="110" fillId="4" borderId="2" xfId="6" applyFont="1" applyFill="1" applyBorder="1" applyAlignment="1">
      <alignment vertical="center"/>
    </xf>
    <xf numFmtId="49" fontId="103" fillId="4" borderId="0" xfId="0" applyNumberFormat="1" applyFont="1" applyFill="1" applyBorder="1" applyAlignment="1">
      <alignment vertical="center"/>
    </xf>
    <xf numFmtId="49" fontId="104" fillId="4" borderId="0" xfId="0" applyNumberFormat="1" applyFont="1" applyFill="1" applyAlignment="1">
      <alignment horizontal="center" vertical="center"/>
    </xf>
    <xf numFmtId="49" fontId="104" fillId="4" borderId="0" xfId="6" applyNumberFormat="1" applyFont="1" applyFill="1" applyAlignment="1">
      <alignment horizontal="center" vertical="center"/>
    </xf>
    <xf numFmtId="4" fontId="104" fillId="4" borderId="0" xfId="6" applyNumberFormat="1" applyFont="1" applyFill="1" applyAlignment="1">
      <alignment vertical="center"/>
    </xf>
    <xf numFmtId="0" fontId="104" fillId="4" borderId="0" xfId="6" applyFont="1" applyFill="1" applyAlignment="1">
      <alignment vertical="center"/>
    </xf>
    <xf numFmtId="49" fontId="86" fillId="4" borderId="33" xfId="0" applyNumberFormat="1" applyFont="1" applyFill="1" applyBorder="1" applyAlignment="1">
      <alignment horizontal="center" vertical="center"/>
    </xf>
    <xf numFmtId="49" fontId="110" fillId="4" borderId="33" xfId="6" applyNumberFormat="1" applyFont="1" applyFill="1" applyBorder="1" applyAlignment="1">
      <alignment horizontal="center" vertical="center"/>
    </xf>
    <xf numFmtId="4" fontId="110" fillId="4" borderId="33" xfId="6" applyNumberFormat="1" applyFont="1" applyFill="1" applyBorder="1" applyAlignment="1">
      <alignment vertical="center"/>
    </xf>
    <xf numFmtId="49" fontId="86" fillId="4" borderId="31" xfId="0" applyNumberFormat="1" applyFont="1" applyFill="1" applyBorder="1" applyAlignment="1">
      <alignment horizontal="center" vertical="center"/>
    </xf>
    <xf numFmtId="49" fontId="110" fillId="4" borderId="31" xfId="6" applyNumberFormat="1" applyFont="1" applyFill="1" applyBorder="1" applyAlignment="1">
      <alignment horizontal="center" vertical="center"/>
    </xf>
    <xf numFmtId="4" fontId="110" fillId="4" borderId="31" xfId="6" applyNumberFormat="1" applyFont="1" applyFill="1" applyBorder="1" applyAlignment="1">
      <alignment vertical="center"/>
    </xf>
    <xf numFmtId="4" fontId="112" fillId="0" borderId="79" xfId="6" applyNumberFormat="1" applyFont="1" applyBorder="1" applyAlignment="1">
      <alignment vertical="center"/>
    </xf>
    <xf numFmtId="49" fontId="105" fillId="15" borderId="34" xfId="0" applyNumberFormat="1" applyFont="1" applyFill="1" applyBorder="1" applyAlignment="1">
      <alignment horizontal="center" vertical="center"/>
    </xf>
    <xf numFmtId="49" fontId="105" fillId="15" borderId="35" xfId="0" applyNumberFormat="1" applyFont="1" applyFill="1" applyBorder="1" applyAlignment="1">
      <alignment horizontal="center" vertical="center"/>
    </xf>
    <xf numFmtId="49" fontId="106" fillId="15" borderId="35" xfId="0" applyNumberFormat="1" applyFont="1" applyFill="1" applyBorder="1" applyAlignment="1">
      <alignment horizontal="center" vertical="center"/>
    </xf>
    <xf numFmtId="49" fontId="107" fillId="15" borderId="35" xfId="6" applyNumberFormat="1" applyFont="1" applyFill="1" applyBorder="1" applyAlignment="1">
      <alignment horizontal="center" vertical="center"/>
    </xf>
    <xf numFmtId="4" fontId="107" fillId="15" borderId="35" xfId="6" applyNumberFormat="1" applyFont="1" applyFill="1" applyBorder="1" applyAlignment="1">
      <alignment horizontal="center" vertical="center"/>
    </xf>
    <xf numFmtId="0" fontId="107" fillId="15" borderId="3" xfId="6" applyFont="1" applyFill="1" applyBorder="1" applyAlignment="1">
      <alignment vertical="center"/>
    </xf>
    <xf numFmtId="49" fontId="93" fillId="16" borderId="67" xfId="2" applyNumberFormat="1" applyFont="1" applyFill="1" applyBorder="1" applyAlignment="1">
      <alignment horizontal="center" vertical="center"/>
    </xf>
    <xf numFmtId="49" fontId="93" fillId="16" borderId="68" xfId="2" applyNumberFormat="1" applyFont="1" applyFill="1" applyBorder="1" applyAlignment="1">
      <alignment horizontal="center" vertical="center"/>
    </xf>
    <xf numFmtId="49" fontId="94" fillId="16" borderId="68" xfId="2" applyNumberFormat="1" applyFont="1" applyFill="1" applyBorder="1" applyAlignment="1">
      <alignment horizontal="center" vertical="center"/>
    </xf>
    <xf numFmtId="49" fontId="85" fillId="16" borderId="68" xfId="6" applyNumberFormat="1" applyFont="1" applyFill="1" applyBorder="1" applyAlignment="1">
      <alignment horizontal="center" vertical="center"/>
    </xf>
    <xf numFmtId="4" fontId="85" fillId="16" borderId="68" xfId="6" applyNumberFormat="1" applyFont="1" applyFill="1" applyBorder="1" applyAlignment="1">
      <alignment horizontal="center" vertical="center"/>
    </xf>
    <xf numFmtId="0" fontId="85" fillId="16" borderId="69" xfId="6" applyFont="1" applyFill="1" applyBorder="1" applyAlignment="1">
      <alignment vertical="center"/>
    </xf>
    <xf numFmtId="4" fontId="35" fillId="16" borderId="68" xfId="6" applyNumberFormat="1" applyFont="1" applyFill="1" applyBorder="1" applyAlignment="1">
      <alignment vertical="center"/>
    </xf>
    <xf numFmtId="0" fontId="35" fillId="16" borderId="69" xfId="6" applyFont="1" applyFill="1" applyBorder="1" applyAlignment="1">
      <alignment vertical="center"/>
    </xf>
    <xf numFmtId="4" fontId="111" fillId="15" borderId="35" xfId="6" applyNumberFormat="1" applyFont="1" applyFill="1" applyBorder="1" applyAlignment="1">
      <alignment vertical="center"/>
    </xf>
    <xf numFmtId="0" fontId="111" fillId="15" borderId="3" xfId="6" applyFont="1" applyFill="1" applyBorder="1" applyAlignment="1">
      <alignment vertical="center"/>
    </xf>
    <xf numFmtId="49" fontId="112" fillId="0" borderId="74" xfId="7" applyNumberFormat="1" applyFont="1" applyBorder="1" applyAlignment="1">
      <alignment vertical="center"/>
    </xf>
    <xf numFmtId="49" fontId="112" fillId="0" borderId="77" xfId="7" applyNumberFormat="1" applyFont="1" applyBorder="1" applyAlignment="1">
      <alignment vertical="center"/>
    </xf>
    <xf numFmtId="49" fontId="112" fillId="0" borderId="82" xfId="7" applyNumberFormat="1" applyFont="1" applyBorder="1" applyAlignment="1">
      <alignment vertical="center"/>
    </xf>
    <xf numFmtId="164" fontId="9" fillId="14" borderId="19" xfId="0" applyNumberFormat="1" applyFont="1" applyFill="1" applyBorder="1"/>
    <xf numFmtId="164" fontId="45" fillId="12" borderId="119" xfId="0" applyNumberFormat="1" applyFont="1" applyFill="1" applyBorder="1" applyAlignment="1">
      <alignment vertical="center"/>
    </xf>
    <xf numFmtId="164" fontId="59" fillId="14" borderId="16" xfId="0" applyNumberFormat="1" applyFont="1" applyFill="1" applyBorder="1" applyAlignment="1">
      <alignment vertical="center"/>
    </xf>
    <xf numFmtId="164" fontId="59" fillId="0" borderId="95" xfId="0" applyNumberFormat="1" applyFont="1" applyBorder="1" applyAlignment="1">
      <alignment vertical="center"/>
    </xf>
    <xf numFmtId="164" fontId="60" fillId="0" borderId="96" xfId="0" applyNumberFormat="1" applyFont="1" applyBorder="1" applyAlignment="1">
      <alignment vertical="center"/>
    </xf>
    <xf numFmtId="164" fontId="59" fillId="14" borderId="19" xfId="0" applyNumberFormat="1" applyFont="1" applyFill="1" applyBorder="1" applyAlignment="1">
      <alignment vertical="center"/>
    </xf>
    <xf numFmtId="164" fontId="114" fillId="0" borderId="0" xfId="0" applyNumberFormat="1" applyFont="1"/>
    <xf numFmtId="164" fontId="59" fillId="14" borderId="17" xfId="0" applyNumberFormat="1" applyFont="1" applyFill="1" applyBorder="1" applyAlignment="1">
      <alignment vertical="center"/>
    </xf>
    <xf numFmtId="164" fontId="59" fillId="0" borderId="85" xfId="0" applyNumberFormat="1" applyFont="1" applyBorder="1" applyAlignment="1">
      <alignment vertical="center"/>
    </xf>
    <xf numFmtId="164" fontId="60" fillId="0" borderId="88" xfId="0" applyNumberFormat="1" applyFont="1" applyBorder="1" applyAlignment="1">
      <alignment vertical="center"/>
    </xf>
    <xf numFmtId="164" fontId="78" fillId="2" borderId="24" xfId="0" applyNumberFormat="1" applyFont="1" applyFill="1" applyBorder="1" applyAlignment="1">
      <alignment horizontal="right" vertical="center" wrapText="1"/>
    </xf>
    <xf numFmtId="164" fontId="115" fillId="2" borderId="24" xfId="0" applyNumberFormat="1" applyFont="1" applyFill="1" applyBorder="1" applyAlignment="1">
      <alignment horizontal="center" vertical="center" wrapText="1"/>
    </xf>
    <xf numFmtId="164" fontId="115" fillId="2" borderId="44" xfId="0" applyNumberFormat="1" applyFont="1" applyFill="1" applyBorder="1" applyAlignment="1">
      <alignment horizontal="center" vertical="center" wrapText="1"/>
    </xf>
    <xf numFmtId="164" fontId="9" fillId="14" borderId="86" xfId="0" applyNumberFormat="1" applyFont="1" applyFill="1" applyBorder="1"/>
    <xf numFmtId="164" fontId="116" fillId="14" borderId="19" xfId="0" applyNumberFormat="1" applyFont="1" applyFill="1" applyBorder="1"/>
    <xf numFmtId="164" fontId="116" fillId="0" borderId="87" xfId="0" applyNumberFormat="1" applyFont="1" applyBorder="1"/>
    <xf numFmtId="164" fontId="113" fillId="0" borderId="66" xfId="0" applyNumberFormat="1" applyFont="1" applyBorder="1"/>
    <xf numFmtId="0" fontId="117" fillId="0" borderId="0" xfId="0" applyFont="1"/>
    <xf numFmtId="0" fontId="118" fillId="0" borderId="0" xfId="1" applyFont="1"/>
    <xf numFmtId="49" fontId="40" fillId="11" borderId="120" xfId="3" applyNumberFormat="1" applyFont="1" applyFill="1" applyBorder="1" applyAlignment="1">
      <alignment horizontal="left" vertical="center" wrapText="1"/>
    </xf>
    <xf numFmtId="164" fontId="101" fillId="14" borderId="122" xfId="1" applyNumberFormat="1" applyFont="1" applyFill="1" applyBorder="1" applyAlignment="1">
      <alignment vertical="center"/>
    </xf>
    <xf numFmtId="164" fontId="101" fillId="0" borderId="123" xfId="1" applyNumberFormat="1" applyFont="1" applyBorder="1" applyAlignment="1">
      <alignment vertical="center"/>
    </xf>
    <xf numFmtId="164" fontId="101" fillId="0" borderId="124" xfId="1" applyNumberFormat="1" applyFont="1" applyBorder="1" applyAlignment="1">
      <alignment vertical="center"/>
    </xf>
    <xf numFmtId="49" fontId="41" fillId="7" borderId="121" xfId="3" applyNumberFormat="1" applyFont="1" applyFill="1" applyBorder="1" applyAlignment="1">
      <alignment vertical="center" wrapText="1"/>
    </xf>
    <xf numFmtId="164" fontId="40" fillId="7" borderId="121" xfId="3" applyNumberFormat="1" applyFont="1" applyFill="1" applyBorder="1" applyAlignment="1">
      <alignment vertical="center" wrapText="1"/>
    </xf>
    <xf numFmtId="164" fontId="40" fillId="7" borderId="121" xfId="3" applyNumberFormat="1" applyFont="1" applyFill="1" applyBorder="1" applyAlignment="1">
      <alignment horizontal="right" vertical="center" wrapText="1"/>
    </xf>
    <xf numFmtId="164" fontId="37" fillId="7" borderId="125" xfId="3" applyNumberFormat="1" applyFont="1" applyFill="1" applyBorder="1" applyAlignment="1">
      <alignment vertical="center"/>
    </xf>
    <xf numFmtId="0" fontId="56" fillId="4" borderId="120" xfId="0" applyFont="1" applyFill="1" applyBorder="1" applyAlignment="1">
      <alignment horizontal="left" vertical="center" wrapText="1"/>
    </xf>
    <xf numFmtId="164" fontId="56" fillId="4" borderId="127" xfId="0" applyNumberFormat="1" applyFont="1" applyFill="1" applyBorder="1" applyAlignment="1">
      <alignment vertical="center"/>
    </xf>
    <xf numFmtId="164" fontId="56" fillId="14" borderId="19" xfId="0" applyNumberFormat="1" applyFont="1" applyFill="1" applyBorder="1" applyAlignment="1">
      <alignment vertical="center"/>
    </xf>
    <xf numFmtId="164" fontId="56" fillId="4" borderId="131" xfId="0" applyNumberFormat="1" applyFont="1" applyFill="1" applyBorder="1" applyAlignment="1">
      <alignment vertical="center"/>
    </xf>
    <xf numFmtId="0" fontId="45" fillId="4" borderId="121" xfId="0" applyFont="1" applyFill="1" applyBorder="1" applyAlignment="1">
      <alignment horizontal="left" vertical="center" wrapText="1"/>
    </xf>
    <xf numFmtId="0" fontId="77" fillId="4" borderId="121" xfId="0" applyFont="1" applyFill="1" applyBorder="1" applyAlignment="1">
      <alignment vertical="center" wrapText="1"/>
    </xf>
    <xf numFmtId="164" fontId="56" fillId="4" borderId="134" xfId="0" applyNumberFormat="1" applyFont="1" applyFill="1" applyBorder="1" applyAlignment="1">
      <alignment vertical="center"/>
    </xf>
    <xf numFmtId="164" fontId="59" fillId="14" borderId="135" xfId="0" applyNumberFormat="1" applyFont="1" applyFill="1" applyBorder="1" applyAlignment="1">
      <alignment vertical="center"/>
    </xf>
    <xf numFmtId="164" fontId="59" fillId="0" borderId="134" xfId="0" applyNumberFormat="1" applyFont="1" applyBorder="1" applyAlignment="1">
      <alignment vertical="center"/>
    </xf>
    <xf numFmtId="164" fontId="60" fillId="0" borderId="136" xfId="0" applyNumberFormat="1" applyFont="1" applyBorder="1" applyAlignment="1">
      <alignment vertical="center"/>
    </xf>
    <xf numFmtId="0" fontId="77" fillId="4" borderId="137" xfId="0" applyFont="1" applyFill="1" applyBorder="1" applyAlignment="1">
      <alignment vertical="center" wrapText="1"/>
    </xf>
    <xf numFmtId="0" fontId="56" fillId="4" borderId="118" xfId="0" applyFont="1" applyFill="1" applyBorder="1" applyAlignment="1">
      <alignment horizontal="left" vertical="center" wrapText="1"/>
    </xf>
    <xf numFmtId="0" fontId="56" fillId="4" borderId="32" xfId="0" applyFont="1" applyFill="1" applyBorder="1" applyAlignment="1">
      <alignment horizontal="left" vertical="center" wrapText="1"/>
    </xf>
    <xf numFmtId="0" fontId="45" fillId="4" borderId="137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0" fontId="62" fillId="10" borderId="117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49" fontId="104" fillId="0" borderId="0" xfId="0" applyNumberFormat="1" applyFont="1" applyFill="1" applyAlignment="1">
      <alignment horizontal="center" vertical="center"/>
    </xf>
    <xf numFmtId="49" fontId="104" fillId="0" borderId="0" xfId="6" applyNumberFormat="1" applyFont="1" applyFill="1" applyAlignment="1">
      <alignment horizontal="center" vertical="center"/>
    </xf>
    <xf numFmtId="4" fontId="104" fillId="0" borderId="0" xfId="6" applyNumberFormat="1" applyFont="1" applyFill="1" applyAlignment="1">
      <alignment vertical="center"/>
    </xf>
    <xf numFmtId="0" fontId="104" fillId="0" borderId="0" xfId="6" applyFont="1" applyFill="1" applyAlignment="1">
      <alignment vertical="center"/>
    </xf>
    <xf numFmtId="0" fontId="28" fillId="6" borderId="14" xfId="0" applyFont="1" applyFill="1" applyBorder="1" applyAlignment="1" applyProtection="1">
      <alignment horizontal="left" vertical="center" wrapText="1"/>
    </xf>
    <xf numFmtId="0" fontId="28" fillId="5" borderId="21" xfId="0" applyFont="1" applyFill="1" applyBorder="1" applyAlignment="1" applyProtection="1">
      <alignment horizontal="left" vertical="center"/>
    </xf>
    <xf numFmtId="0" fontId="28" fillId="5" borderId="22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1" fillId="0" borderId="13" xfId="0" applyFont="1" applyFill="1" applyBorder="1" applyAlignment="1" applyProtection="1">
      <alignment horizontal="justify" vertical="center"/>
    </xf>
    <xf numFmtId="0" fontId="81" fillId="0" borderId="0" xfId="2" applyFont="1" applyBorder="1" applyAlignment="1">
      <alignment horizontal="justify" vertical="center"/>
    </xf>
    <xf numFmtId="0" fontId="28" fillId="5" borderId="17" xfId="0" applyFont="1" applyFill="1" applyBorder="1" applyAlignment="1" applyProtection="1">
      <alignment horizontal="left" vertical="center" wrapText="1"/>
    </xf>
    <xf numFmtId="0" fontId="21" fillId="5" borderId="13" xfId="0" applyFont="1" applyFill="1" applyBorder="1" applyAlignment="1" applyProtection="1">
      <alignment horizontal="justify" vertical="center"/>
    </xf>
    <xf numFmtId="0" fontId="24" fillId="6" borderId="14" xfId="0" applyFont="1" applyFill="1" applyBorder="1" applyAlignment="1" applyProtection="1">
      <alignment horizontal="left" vertical="center" wrapText="1"/>
    </xf>
    <xf numFmtId="0" fontId="28" fillId="5" borderId="16" xfId="0" applyFont="1" applyFill="1" applyBorder="1" applyAlignment="1" applyProtection="1">
      <alignment horizontal="left" vertical="center" wrapText="1"/>
    </xf>
    <xf numFmtId="0" fontId="28" fillId="6" borderId="14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justify" vertical="center"/>
    </xf>
    <xf numFmtId="49" fontId="40" fillId="11" borderId="31" xfId="3" applyNumberFormat="1" applyFont="1" applyFill="1" applyBorder="1" applyAlignment="1">
      <alignment horizontal="left" vertical="center" wrapText="1"/>
    </xf>
    <xf numFmtId="2" fontId="4" fillId="2" borderId="100" xfId="0" applyNumberFormat="1" applyFont="1" applyFill="1" applyBorder="1" applyAlignment="1">
      <alignment horizontal="center" vertical="center" wrapText="1"/>
    </xf>
    <xf numFmtId="0" fontId="62" fillId="10" borderId="42" xfId="0" applyFont="1" applyFill="1" applyBorder="1" applyAlignment="1">
      <alignment horizontal="left" vertical="center" wrapText="1"/>
    </xf>
    <xf numFmtId="0" fontId="62" fillId="10" borderId="117" xfId="0" applyFont="1" applyFill="1" applyBorder="1" applyAlignment="1">
      <alignment horizontal="left" vertical="center" wrapText="1"/>
    </xf>
    <xf numFmtId="2" fontId="102" fillId="0" borderId="0" xfId="0" applyNumberFormat="1" applyFont="1" applyBorder="1" applyAlignment="1">
      <alignment horizontal="left"/>
    </xf>
    <xf numFmtId="2" fontId="102" fillId="0" borderId="88" xfId="0" applyNumberFormat="1" applyFont="1" applyBorder="1" applyAlignment="1">
      <alignment horizontal="left"/>
    </xf>
    <xf numFmtId="2" fontId="102" fillId="0" borderId="89" xfId="0" applyNumberFormat="1" applyFont="1" applyBorder="1" applyAlignment="1">
      <alignment horizontal="left"/>
    </xf>
    <xf numFmtId="2" fontId="102" fillId="0" borderId="90" xfId="0" applyNumberFormat="1" applyFont="1" applyBorder="1" applyAlignment="1">
      <alignment horizontal="left"/>
    </xf>
    <xf numFmtId="49" fontId="40" fillId="6" borderId="28" xfId="3" applyNumberFormat="1" applyFont="1" applyFill="1" applyBorder="1" applyAlignment="1">
      <alignment horizontal="left" vertical="center" wrapText="1"/>
    </xf>
    <xf numFmtId="164" fontId="39" fillId="8" borderId="14" xfId="3" applyNumberFormat="1" applyFont="1" applyFill="1" applyBorder="1" applyAlignment="1">
      <alignment horizontal="right" vertical="center" wrapText="1"/>
    </xf>
    <xf numFmtId="164" fontId="39" fillId="8" borderId="44" xfId="3" applyNumberFormat="1" applyFont="1" applyFill="1" applyBorder="1" applyAlignment="1">
      <alignment horizontal="righ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53" fillId="4" borderId="53" xfId="0" applyNumberFormat="1" applyFont="1" applyFill="1" applyBorder="1" applyAlignment="1">
      <alignment horizontal="left" vertical="center"/>
    </xf>
    <xf numFmtId="2" fontId="53" fillId="4" borderId="57" xfId="0" applyNumberFormat="1" applyFont="1" applyFill="1" applyBorder="1" applyAlignment="1">
      <alignment horizontal="left" vertical="center"/>
    </xf>
    <xf numFmtId="2" fontId="53" fillId="4" borderId="18" xfId="0" applyNumberFormat="1" applyFont="1" applyFill="1" applyBorder="1" applyAlignment="1">
      <alignment horizontal="left" vertical="center"/>
    </xf>
    <xf numFmtId="2" fontId="53" fillId="4" borderId="58" xfId="0" applyNumberFormat="1" applyFont="1" applyFill="1" applyBorder="1" applyAlignment="1">
      <alignment horizontal="left" vertical="center"/>
    </xf>
    <xf numFmtId="49" fontId="40" fillId="6" borderId="61" xfId="3" applyNumberFormat="1" applyFont="1" applyFill="1" applyBorder="1" applyAlignment="1">
      <alignment horizontal="left" vertical="center" wrapText="1"/>
    </xf>
    <xf numFmtId="49" fontId="40" fillId="6" borderId="56" xfId="3" applyNumberFormat="1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53" fillId="4" borderId="54" xfId="0" applyNumberFormat="1" applyFont="1" applyFill="1" applyBorder="1" applyAlignment="1">
      <alignment horizontal="left" vertical="center"/>
    </xf>
    <xf numFmtId="2" fontId="53" fillId="4" borderId="59" xfId="0" applyNumberFormat="1" applyFont="1" applyFill="1" applyBorder="1" applyAlignment="1">
      <alignment horizontal="left" vertical="center"/>
    </xf>
    <xf numFmtId="49" fontId="44" fillId="7" borderId="121" xfId="3" applyNumberFormat="1" applyFont="1" applyFill="1" applyBorder="1" applyAlignment="1">
      <alignment horizontal="left" vertical="center" wrapText="1"/>
    </xf>
    <xf numFmtId="0" fontId="55" fillId="9" borderId="36" xfId="1" applyFont="1" applyFill="1" applyBorder="1" applyAlignment="1">
      <alignment horizontal="left" vertical="center"/>
    </xf>
    <xf numFmtId="0" fontId="55" fillId="9" borderId="37" xfId="1" applyFont="1" applyFill="1" applyBorder="1" applyAlignment="1">
      <alignment horizontal="left" vertical="center"/>
    </xf>
    <xf numFmtId="0" fontId="62" fillId="4" borderId="97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97" xfId="0" applyNumberFormat="1" applyFont="1" applyBorder="1" applyAlignment="1">
      <alignment horizontal="left" vertical="center"/>
    </xf>
    <xf numFmtId="0" fontId="64" fillId="4" borderId="92" xfId="0" applyFont="1" applyFill="1" applyBorder="1" applyAlignment="1">
      <alignment horizontal="left" vertical="center" wrapText="1"/>
    </xf>
    <xf numFmtId="0" fontId="64" fillId="4" borderId="93" xfId="0" applyFont="1" applyFill="1" applyBorder="1" applyAlignment="1">
      <alignment horizontal="left" vertical="center" wrapText="1"/>
    </xf>
    <xf numFmtId="0" fontId="64" fillId="4" borderId="60" xfId="0" applyFont="1" applyFill="1" applyBorder="1" applyAlignment="1">
      <alignment horizontal="left" vertical="center" wrapText="1"/>
    </xf>
    <xf numFmtId="0" fontId="64" fillId="4" borderId="126" xfId="0" applyFont="1" applyFill="1" applyBorder="1" applyAlignment="1">
      <alignment horizontal="left" vertical="center" wrapText="1"/>
    </xf>
    <xf numFmtId="0" fontId="64" fillId="4" borderId="128" xfId="0" applyFont="1" applyFill="1" applyBorder="1" applyAlignment="1">
      <alignment horizontal="left" vertical="center" wrapText="1"/>
    </xf>
    <xf numFmtId="0" fontId="56" fillId="4" borderId="118" xfId="0" applyFont="1" applyFill="1" applyBorder="1" applyAlignment="1">
      <alignment horizontal="left" vertical="center" wrapText="1"/>
    </xf>
    <xf numFmtId="0" fontId="56" fillId="4" borderId="32" xfId="0" applyFont="1" applyFill="1" applyBorder="1" applyAlignment="1">
      <alignment horizontal="left" vertical="center" wrapText="1"/>
    </xf>
    <xf numFmtId="0" fontId="45" fillId="4" borderId="137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0" fontId="64" fillId="3" borderId="60" xfId="2" applyFont="1" applyFill="1" applyBorder="1" applyAlignment="1">
      <alignment horizontal="left" vertical="center" wrapText="1"/>
    </xf>
    <xf numFmtId="0" fontId="64" fillId="3" borderId="126" xfId="2" applyFont="1" applyFill="1" applyBorder="1" applyAlignment="1">
      <alignment horizontal="left" vertical="center" wrapText="1"/>
    </xf>
    <xf numFmtId="0" fontId="64" fillId="3" borderId="128" xfId="2" applyFont="1" applyFill="1" applyBorder="1" applyAlignment="1">
      <alignment horizontal="left" vertical="center" wrapText="1"/>
    </xf>
    <xf numFmtId="0" fontId="64" fillId="4" borderId="129" xfId="0" applyFont="1" applyFill="1" applyBorder="1" applyAlignment="1">
      <alignment horizontal="left" vertical="center" wrapText="1"/>
    </xf>
    <xf numFmtId="0" fontId="64" fillId="4" borderId="130" xfId="0" applyFont="1" applyFill="1" applyBorder="1" applyAlignment="1">
      <alignment horizontal="left" vertical="center" wrapText="1"/>
    </xf>
    <xf numFmtId="0" fontId="64" fillId="4" borderId="132" xfId="0" applyFont="1" applyFill="1" applyBorder="1" applyAlignment="1">
      <alignment horizontal="left" vertical="center" wrapText="1"/>
    </xf>
    <xf numFmtId="0" fontId="64" fillId="4" borderId="133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49" fontId="106" fillId="15" borderId="111" xfId="0" applyNumberFormat="1" applyFont="1" applyFill="1" applyBorder="1" applyAlignment="1">
      <alignment horizontal="left" vertical="center"/>
    </xf>
    <xf numFmtId="49" fontId="106" fillId="15" borderId="114" xfId="0" applyNumberFormat="1" applyFont="1" applyFill="1" applyBorder="1" applyAlignment="1">
      <alignment horizontal="left" vertical="center"/>
    </xf>
    <xf numFmtId="49" fontId="106" fillId="15" borderId="115" xfId="0" applyNumberFormat="1" applyFont="1" applyFill="1" applyBorder="1" applyAlignment="1">
      <alignment horizontal="left" vertical="center"/>
    </xf>
    <xf numFmtId="49" fontId="94" fillId="16" borderId="67" xfId="2" applyNumberFormat="1" applyFont="1" applyFill="1" applyBorder="1" applyAlignment="1">
      <alignment horizontal="left" vertical="center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39"/>
  <sheetViews>
    <sheetView workbookViewId="0">
      <selection activeCell="A23" sqref="A23:D23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5" customFormat="1" x14ac:dyDescent="0.25">
      <c r="A1" s="6"/>
      <c r="B1" s="6"/>
      <c r="C1" s="6"/>
      <c r="D1" s="6"/>
      <c r="E1" s="7"/>
    </row>
    <row r="2" spans="1:5" s="105" customFormat="1" ht="21" customHeight="1" x14ac:dyDescent="0.25">
      <c r="A2" s="8" t="s">
        <v>24</v>
      </c>
      <c r="B2" s="9"/>
      <c r="C2" s="9"/>
      <c r="D2" s="9"/>
      <c r="E2" s="10"/>
    </row>
    <row r="3" spans="1:5" s="106" customFormat="1" ht="8.1" customHeight="1" x14ac:dyDescent="0.25">
      <c r="A3" s="11"/>
      <c r="B3" s="6"/>
      <c r="C3" s="6"/>
      <c r="D3" s="6"/>
      <c r="E3" s="7"/>
    </row>
    <row r="4" spans="1:5" s="106" customFormat="1" ht="15.75" customHeight="1" x14ac:dyDescent="0.25">
      <c r="A4" s="291" t="s">
        <v>25</v>
      </c>
      <c r="B4" s="291"/>
      <c r="C4" s="291"/>
      <c r="D4" s="291"/>
      <c r="E4" s="7"/>
    </row>
    <row r="5" spans="1:5" s="106" customFormat="1" ht="15.75" customHeight="1" x14ac:dyDescent="0.25">
      <c r="A5" s="12" t="s">
        <v>147</v>
      </c>
      <c r="B5" s="6"/>
      <c r="C5" s="6"/>
      <c r="D5" s="6"/>
      <c r="E5" s="7">
        <v>68000000</v>
      </c>
    </row>
    <row r="6" spans="1:5" s="106" customFormat="1" ht="15.75" customHeight="1" x14ac:dyDescent="0.25">
      <c r="A6" s="93" t="s">
        <v>111</v>
      </c>
      <c r="B6" s="94"/>
      <c r="C6" s="94"/>
      <c r="D6" s="94"/>
      <c r="E6" s="95">
        <v>15483</v>
      </c>
    </row>
    <row r="7" spans="1:5" s="106" customFormat="1" ht="15.75" customHeight="1" x14ac:dyDescent="0.25">
      <c r="A7" s="93" t="s">
        <v>148</v>
      </c>
      <c r="B7" s="94"/>
      <c r="C7" s="94"/>
      <c r="D7" s="94"/>
      <c r="E7" s="95">
        <v>129775.59</v>
      </c>
    </row>
    <row r="8" spans="1:5" s="106" customFormat="1" ht="15.75" customHeight="1" x14ac:dyDescent="0.25">
      <c r="A8" s="93" t="s">
        <v>150</v>
      </c>
      <c r="B8" s="94"/>
      <c r="C8" s="94"/>
      <c r="D8" s="94"/>
      <c r="E8" s="95">
        <v>5032000</v>
      </c>
    </row>
    <row r="9" spans="1:5" s="106" customFormat="1" ht="15.75" customHeight="1" x14ac:dyDescent="0.25">
      <c r="A9" s="93" t="s">
        <v>152</v>
      </c>
      <c r="B9" s="94"/>
      <c r="C9" s="94"/>
      <c r="D9" s="94"/>
      <c r="E9" s="95">
        <v>0</v>
      </c>
    </row>
    <row r="10" spans="1:5" s="106" customFormat="1" ht="15.75" customHeight="1" x14ac:dyDescent="0.25">
      <c r="A10" s="93" t="s">
        <v>154</v>
      </c>
      <c r="B10" s="94"/>
      <c r="C10" s="94"/>
      <c r="D10" s="94"/>
      <c r="E10" s="95">
        <v>32000</v>
      </c>
    </row>
    <row r="11" spans="1:5" s="106" customFormat="1" ht="15.75" customHeight="1" x14ac:dyDescent="0.25">
      <c r="A11" s="93" t="s">
        <v>155</v>
      </c>
      <c r="B11" s="94"/>
      <c r="C11" s="94"/>
      <c r="D11" s="94"/>
      <c r="E11" s="95">
        <v>3400505</v>
      </c>
    </row>
    <row r="12" spans="1:5" s="106" customFormat="1" ht="15.75" customHeight="1" x14ac:dyDescent="0.25">
      <c r="A12" s="93" t="s">
        <v>157</v>
      </c>
      <c r="B12" s="94"/>
      <c r="C12" s="94"/>
      <c r="D12" s="94"/>
      <c r="E12" s="95">
        <v>186874.61</v>
      </c>
    </row>
    <row r="13" spans="1:5" s="106" customFormat="1" ht="15.75" customHeight="1" x14ac:dyDescent="0.25">
      <c r="A13" s="93" t="s">
        <v>160</v>
      </c>
      <c r="B13" s="94"/>
      <c r="C13" s="94"/>
      <c r="D13" s="94"/>
      <c r="E13" s="95">
        <v>32000</v>
      </c>
    </row>
    <row r="14" spans="1:5" s="106" customFormat="1" ht="15.75" customHeight="1" x14ac:dyDescent="0.25">
      <c r="A14" s="93" t="s">
        <v>161</v>
      </c>
      <c r="B14" s="94"/>
      <c r="C14" s="94"/>
      <c r="D14" s="94"/>
      <c r="E14" s="95">
        <v>32000</v>
      </c>
    </row>
    <row r="15" spans="1:5" s="106" customFormat="1" ht="15.75" customHeight="1" x14ac:dyDescent="0.25">
      <c r="A15" s="93" t="s">
        <v>162</v>
      </c>
      <c r="B15" s="94"/>
      <c r="C15" s="94"/>
      <c r="D15" s="94"/>
      <c r="E15" s="95">
        <v>1481670.5</v>
      </c>
    </row>
    <row r="16" spans="1:5" s="106" customFormat="1" ht="15.75" customHeight="1" x14ac:dyDescent="0.25">
      <c r="A16" s="93" t="s">
        <v>166</v>
      </c>
      <c r="B16" s="94"/>
      <c r="C16" s="94"/>
      <c r="D16" s="94"/>
      <c r="E16" s="95">
        <v>823726.18</v>
      </c>
    </row>
    <row r="17" spans="1:5" s="106" customFormat="1" ht="15.75" customHeight="1" x14ac:dyDescent="0.25">
      <c r="A17" s="93" t="s">
        <v>170</v>
      </c>
      <c r="B17" s="94"/>
      <c r="C17" s="94"/>
      <c r="D17" s="94"/>
      <c r="E17" s="95">
        <v>2079000</v>
      </c>
    </row>
    <row r="18" spans="1:5" s="106" customFormat="1" ht="14.1" customHeight="1" x14ac:dyDescent="0.25">
      <c r="A18" s="294" t="s">
        <v>112</v>
      </c>
      <c r="B18" s="294"/>
      <c r="C18" s="294"/>
      <c r="D18" s="294"/>
      <c r="E18" s="96"/>
    </row>
    <row r="19" spans="1:5" s="106" customFormat="1" ht="15.75" customHeight="1" x14ac:dyDescent="0.25">
      <c r="A19" s="292" t="s">
        <v>113</v>
      </c>
      <c r="B19" s="292"/>
      <c r="C19" s="292"/>
      <c r="D19" s="292"/>
      <c r="E19" s="95">
        <v>2079000</v>
      </c>
    </row>
    <row r="20" spans="1:5" s="106" customFormat="1" ht="15.75" customHeight="1" thickBot="1" x14ac:dyDescent="0.3">
      <c r="A20" s="97" t="s">
        <v>114</v>
      </c>
      <c r="B20" s="98"/>
      <c r="C20" s="98"/>
      <c r="D20" s="99"/>
      <c r="E20" s="95">
        <v>0</v>
      </c>
    </row>
    <row r="21" spans="1:5" s="106" customFormat="1" ht="15.75" customHeight="1" x14ac:dyDescent="0.25">
      <c r="A21" s="293" t="s">
        <v>26</v>
      </c>
      <c r="B21" s="293"/>
      <c r="C21" s="293"/>
      <c r="D21" s="293"/>
      <c r="E21" s="13">
        <f>SUM(E5:E17)</f>
        <v>81245034.88000001</v>
      </c>
    </row>
    <row r="22" spans="1:5" s="106" customFormat="1" ht="9.9499999999999993" customHeight="1" x14ac:dyDescent="0.25">
      <c r="A22" s="14"/>
      <c r="B22" s="6"/>
      <c r="C22" s="6"/>
      <c r="D22" s="6"/>
      <c r="E22" s="7"/>
    </row>
    <row r="23" spans="1:5" s="106" customFormat="1" ht="15.75" customHeight="1" x14ac:dyDescent="0.25">
      <c r="A23" s="291" t="s">
        <v>27</v>
      </c>
      <c r="B23" s="291"/>
      <c r="C23" s="291"/>
      <c r="D23" s="291"/>
      <c r="E23" s="7"/>
    </row>
    <row r="24" spans="1:5" s="106" customFormat="1" ht="15.75" customHeight="1" x14ac:dyDescent="0.25">
      <c r="A24" s="12" t="s">
        <v>147</v>
      </c>
      <c r="B24" s="6"/>
      <c r="C24" s="6"/>
      <c r="D24" s="6"/>
      <c r="E24" s="7">
        <v>88436849.400000006</v>
      </c>
    </row>
    <row r="25" spans="1:5" s="106" customFormat="1" ht="15.75" customHeight="1" x14ac:dyDescent="0.25">
      <c r="A25" s="93" t="s">
        <v>111</v>
      </c>
      <c r="B25" s="94"/>
      <c r="C25" s="94"/>
      <c r="D25" s="94"/>
      <c r="E25" s="95">
        <v>15483</v>
      </c>
    </row>
    <row r="26" spans="1:5" s="106" customFormat="1" ht="15.75" customHeight="1" x14ac:dyDescent="0.25">
      <c r="A26" s="93" t="s">
        <v>148</v>
      </c>
      <c r="B26" s="94"/>
      <c r="C26" s="94"/>
      <c r="D26" s="94"/>
      <c r="E26" s="95">
        <v>129775.59</v>
      </c>
    </row>
    <row r="27" spans="1:5" s="106" customFormat="1" ht="15.75" customHeight="1" x14ac:dyDescent="0.25">
      <c r="A27" s="93" t="s">
        <v>150</v>
      </c>
      <c r="B27" s="94"/>
      <c r="C27" s="94"/>
      <c r="D27" s="94"/>
      <c r="E27" s="95">
        <v>5032000</v>
      </c>
    </row>
    <row r="28" spans="1:5" s="106" customFormat="1" ht="15.75" customHeight="1" x14ac:dyDescent="0.25">
      <c r="A28" s="93" t="s">
        <v>152</v>
      </c>
      <c r="B28" s="94"/>
      <c r="C28" s="94"/>
      <c r="D28" s="94"/>
      <c r="E28" s="95">
        <v>0</v>
      </c>
    </row>
    <row r="29" spans="1:5" s="106" customFormat="1" ht="15.75" customHeight="1" x14ac:dyDescent="0.25">
      <c r="A29" s="93" t="s">
        <v>154</v>
      </c>
      <c r="B29" s="94"/>
      <c r="C29" s="94"/>
      <c r="D29" s="94"/>
      <c r="E29" s="95">
        <v>32000</v>
      </c>
    </row>
    <row r="30" spans="1:5" s="106" customFormat="1" ht="15.75" customHeight="1" x14ac:dyDescent="0.25">
      <c r="A30" s="93" t="s">
        <v>155</v>
      </c>
      <c r="B30" s="94"/>
      <c r="C30" s="94"/>
      <c r="D30" s="94"/>
      <c r="E30" s="95">
        <v>3400505</v>
      </c>
    </row>
    <row r="31" spans="1:5" s="106" customFormat="1" ht="15.75" customHeight="1" x14ac:dyDescent="0.25">
      <c r="A31" s="93" t="s">
        <v>157</v>
      </c>
      <c r="B31" s="94"/>
      <c r="C31" s="94"/>
      <c r="D31" s="94"/>
      <c r="E31" s="95">
        <v>186874.61</v>
      </c>
    </row>
    <row r="32" spans="1:5" s="106" customFormat="1" ht="15.75" customHeight="1" x14ac:dyDescent="0.25">
      <c r="A32" s="93" t="s">
        <v>160</v>
      </c>
      <c r="B32" s="94"/>
      <c r="C32" s="94"/>
      <c r="D32" s="94"/>
      <c r="E32" s="95">
        <v>32000</v>
      </c>
    </row>
    <row r="33" spans="1:5" s="106" customFormat="1" ht="15.75" customHeight="1" x14ac:dyDescent="0.25">
      <c r="A33" s="93" t="s">
        <v>161</v>
      </c>
      <c r="B33" s="94"/>
      <c r="C33" s="94"/>
      <c r="D33" s="94"/>
      <c r="E33" s="95">
        <v>32000</v>
      </c>
    </row>
    <row r="34" spans="1:5" s="106" customFormat="1" ht="15.75" customHeight="1" x14ac:dyDescent="0.25">
      <c r="A34" s="93" t="s">
        <v>162</v>
      </c>
      <c r="B34" s="94"/>
      <c r="C34" s="94"/>
      <c r="D34" s="94"/>
      <c r="E34" s="95">
        <v>1481670.5</v>
      </c>
    </row>
    <row r="35" spans="1:5" s="106" customFormat="1" ht="15.75" customHeight="1" x14ac:dyDescent="0.25">
      <c r="A35" s="93" t="s">
        <v>166</v>
      </c>
      <c r="B35" s="94"/>
      <c r="C35" s="94"/>
      <c r="D35" s="94"/>
      <c r="E35" s="95">
        <v>823726.18</v>
      </c>
    </row>
    <row r="36" spans="1:5" s="106" customFormat="1" ht="15.75" customHeight="1" x14ac:dyDescent="0.25">
      <c r="A36" s="93" t="s">
        <v>170</v>
      </c>
      <c r="B36" s="94"/>
      <c r="C36" s="94"/>
      <c r="D36" s="94"/>
      <c r="E36" s="95">
        <v>2079000</v>
      </c>
    </row>
    <row r="37" spans="1:5" s="106" customFormat="1" ht="14.1" customHeight="1" x14ac:dyDescent="0.25">
      <c r="A37" s="294" t="s">
        <v>112</v>
      </c>
      <c r="B37" s="294"/>
      <c r="C37" s="294"/>
      <c r="D37" s="294"/>
      <c r="E37" s="96"/>
    </row>
    <row r="38" spans="1:5" s="106" customFormat="1" ht="15.75" customHeight="1" x14ac:dyDescent="0.25">
      <c r="A38" s="292" t="s">
        <v>183</v>
      </c>
      <c r="B38" s="292"/>
      <c r="C38" s="292"/>
      <c r="D38" s="292"/>
      <c r="E38" s="95">
        <v>2079000</v>
      </c>
    </row>
    <row r="39" spans="1:5" s="106" customFormat="1" ht="15.75" customHeight="1" thickBot="1" x14ac:dyDescent="0.3">
      <c r="A39" s="97" t="s">
        <v>114</v>
      </c>
      <c r="B39" s="98"/>
      <c r="C39" s="98"/>
      <c r="D39" s="99"/>
      <c r="E39" s="95">
        <v>0</v>
      </c>
    </row>
    <row r="40" spans="1:5" s="106" customFormat="1" ht="15.75" customHeight="1" x14ac:dyDescent="0.25">
      <c r="A40" s="293" t="s">
        <v>28</v>
      </c>
      <c r="B40" s="293"/>
      <c r="C40" s="293"/>
      <c r="D40" s="293"/>
      <c r="E40" s="13">
        <f>SUM(H30)</f>
        <v>0</v>
      </c>
    </row>
    <row r="41" spans="1:5" s="106" customFormat="1" ht="9.9499999999999993" customHeight="1" x14ac:dyDescent="0.25">
      <c r="A41" s="14"/>
      <c r="B41" s="6"/>
      <c r="C41" s="6"/>
      <c r="D41" s="6"/>
      <c r="E41" s="15"/>
    </row>
    <row r="42" spans="1:5" s="106" customFormat="1" ht="15.75" customHeight="1" x14ac:dyDescent="0.25">
      <c r="A42" s="291" t="s">
        <v>29</v>
      </c>
      <c r="B42" s="291"/>
      <c r="C42" s="291"/>
      <c r="D42" s="291"/>
      <c r="E42" s="15"/>
    </row>
    <row r="43" spans="1:5" s="106" customFormat="1" ht="15.75" customHeight="1" x14ac:dyDescent="0.25">
      <c r="A43" s="300" t="s">
        <v>99</v>
      </c>
      <c r="B43" s="300"/>
      <c r="C43" s="300"/>
      <c r="D43" s="300"/>
      <c r="E43" s="15">
        <v>10000000</v>
      </c>
    </row>
    <row r="44" spans="1:5" s="106" customFormat="1" ht="15.75" customHeight="1" x14ac:dyDescent="0.25">
      <c r="A44" s="300" t="s">
        <v>100</v>
      </c>
      <c r="B44" s="300"/>
      <c r="C44" s="300"/>
      <c r="D44" s="300"/>
      <c r="E44" s="15">
        <v>12000000</v>
      </c>
    </row>
    <row r="45" spans="1:5" s="106" customFormat="1" ht="15.75" customHeight="1" thickBot="1" x14ac:dyDescent="0.3">
      <c r="A45" s="300" t="s">
        <v>101</v>
      </c>
      <c r="B45" s="300"/>
      <c r="C45" s="300"/>
      <c r="D45" s="300"/>
      <c r="E45" s="15">
        <v>-1563150.6</v>
      </c>
    </row>
    <row r="46" spans="1:5" s="106" customFormat="1" ht="15.75" customHeight="1" x14ac:dyDescent="0.25">
      <c r="A46" s="296" t="s">
        <v>30</v>
      </c>
      <c r="B46" s="296"/>
      <c r="C46" s="296"/>
      <c r="D46" s="296"/>
      <c r="E46" s="13">
        <f>SUM(E43:E45)</f>
        <v>20436849.399999999</v>
      </c>
    </row>
    <row r="47" spans="1:5" ht="9.9499999999999993" customHeight="1" x14ac:dyDescent="0.25"/>
    <row r="48" spans="1:5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25.5" customHeight="1" thickBot="1" x14ac:dyDescent="0.3">
      <c r="A51" s="8" t="s">
        <v>31</v>
      </c>
      <c r="B51" s="9"/>
      <c r="C51" s="9"/>
      <c r="D51" s="9"/>
      <c r="E51" s="10"/>
    </row>
    <row r="52" spans="1:5" ht="18" customHeight="1" thickBot="1" x14ac:dyDescent="0.3">
      <c r="A52" s="297" t="s">
        <v>32</v>
      </c>
      <c r="B52" s="297"/>
      <c r="C52" s="16" t="s">
        <v>52</v>
      </c>
      <c r="D52" s="16" t="s">
        <v>115</v>
      </c>
      <c r="E52" s="100" t="s">
        <v>116</v>
      </c>
    </row>
    <row r="53" spans="1:5" ht="15.75" customHeight="1" x14ac:dyDescent="0.25">
      <c r="A53" s="298" t="s">
        <v>50</v>
      </c>
      <c r="B53" s="298"/>
      <c r="C53" s="17">
        <f>SUM(E5)</f>
        <v>68000000</v>
      </c>
      <c r="D53" s="17">
        <f>SUM(E6+E7+E8+E9+E10+E11+E12+E13+E14+E15+E16+E17)</f>
        <v>13245034.879999999</v>
      </c>
      <c r="E53" s="186">
        <f>SUM(C53+D53)</f>
        <v>81245034.879999995</v>
      </c>
    </row>
    <row r="54" spans="1:5" ht="15.75" customHeight="1" thickBot="1" x14ac:dyDescent="0.3">
      <c r="A54" s="295" t="s">
        <v>51</v>
      </c>
      <c r="B54" s="295"/>
      <c r="C54" s="18">
        <f>SUM(E24)</f>
        <v>88436849.400000006</v>
      </c>
      <c r="D54" s="18">
        <f>SUM(E25+E26+E27+E28+E29+E30+E31+E32+E33+E34+E35+E36)</f>
        <v>13245034.879999999</v>
      </c>
      <c r="E54" s="186">
        <f>SUM(C54+D54)</f>
        <v>101681884.28</v>
      </c>
    </row>
    <row r="55" spans="1:5" ht="15.75" customHeight="1" thickBot="1" x14ac:dyDescent="0.3">
      <c r="A55" s="299" t="s">
        <v>33</v>
      </c>
      <c r="B55" s="299"/>
      <c r="C55" s="19">
        <f>SUM(C53-C54)</f>
        <v>-20436849.400000006</v>
      </c>
      <c r="D55" s="19">
        <f t="shared" ref="D55:E55" si="0">SUM(D53-D54)</f>
        <v>0</v>
      </c>
      <c r="E55" s="101">
        <f t="shared" si="0"/>
        <v>-20436849.400000006</v>
      </c>
    </row>
    <row r="56" spans="1:5" ht="5.0999999999999996" customHeight="1" thickBot="1" x14ac:dyDescent="0.3">
      <c r="A56" s="20"/>
      <c r="B56" s="20"/>
      <c r="C56" s="20"/>
      <c r="D56" s="20"/>
      <c r="E56" s="20"/>
    </row>
    <row r="57" spans="1:5" ht="18" customHeight="1" thickBot="1" x14ac:dyDescent="0.3">
      <c r="A57" s="287" t="s">
        <v>34</v>
      </c>
      <c r="B57" s="287"/>
      <c r="C57" s="16" t="s">
        <v>52</v>
      </c>
      <c r="D57" s="16" t="s">
        <v>115</v>
      </c>
      <c r="E57" s="100" t="s">
        <v>116</v>
      </c>
    </row>
    <row r="58" spans="1:5" ht="21.95" customHeight="1" x14ac:dyDescent="0.25">
      <c r="A58" s="21" t="s">
        <v>35</v>
      </c>
      <c r="B58" s="22" t="s">
        <v>36</v>
      </c>
      <c r="C58" s="23">
        <f>SUM(E43)</f>
        <v>10000000</v>
      </c>
      <c r="D58" s="23">
        <v>0</v>
      </c>
      <c r="E58" s="186">
        <f>SUM(C58+D58)</f>
        <v>10000000</v>
      </c>
    </row>
    <row r="59" spans="1:5" ht="21.95" customHeight="1" x14ac:dyDescent="0.25">
      <c r="A59" s="21" t="s">
        <v>74</v>
      </c>
      <c r="B59" s="22" t="s">
        <v>45</v>
      </c>
      <c r="C59" s="23">
        <v>12000000</v>
      </c>
      <c r="D59" s="23">
        <v>0</v>
      </c>
      <c r="E59" s="186">
        <f>SUM(C59+D59)</f>
        <v>12000000</v>
      </c>
    </row>
    <row r="60" spans="1:5" ht="21.95" customHeight="1" x14ac:dyDescent="0.25">
      <c r="A60" s="21" t="s">
        <v>37</v>
      </c>
      <c r="B60" s="22" t="s">
        <v>38</v>
      </c>
      <c r="C60" s="24">
        <v>-1563150.6</v>
      </c>
      <c r="D60" s="24">
        <v>0</v>
      </c>
      <c r="E60" s="186">
        <f>SUM(C60+D60)</f>
        <v>-1563150.6</v>
      </c>
    </row>
    <row r="61" spans="1:5" ht="21.95" customHeight="1" thickBot="1" x14ac:dyDescent="0.3">
      <c r="A61" s="25" t="s">
        <v>39</v>
      </c>
      <c r="B61" s="26" t="s">
        <v>40</v>
      </c>
      <c r="C61" s="27">
        <v>0</v>
      </c>
      <c r="D61" s="27">
        <v>0</v>
      </c>
      <c r="E61" s="186">
        <f>SUM(C61+D61)</f>
        <v>0</v>
      </c>
    </row>
    <row r="62" spans="1:5" ht="15.75" customHeight="1" thickBot="1" x14ac:dyDescent="0.3">
      <c r="A62" s="287" t="s">
        <v>41</v>
      </c>
      <c r="B62" s="287"/>
      <c r="C62" s="19">
        <f>SUM(C58:C61)</f>
        <v>20436849.399999999</v>
      </c>
      <c r="D62" s="19">
        <f t="shared" ref="D62:E62" si="1">SUM(D58:D61)</f>
        <v>0</v>
      </c>
      <c r="E62" s="101">
        <f t="shared" si="1"/>
        <v>20436849.399999999</v>
      </c>
    </row>
    <row r="63" spans="1:5" ht="5.0999999999999996" customHeight="1" thickBot="1" x14ac:dyDescent="0.3">
      <c r="A63" s="28"/>
      <c r="B63" s="28"/>
      <c r="C63" s="29"/>
      <c r="D63" s="29"/>
      <c r="E63" s="29"/>
    </row>
    <row r="64" spans="1:5" ht="18" customHeight="1" thickBot="1" x14ac:dyDescent="0.3">
      <c r="A64" s="287" t="s">
        <v>42</v>
      </c>
      <c r="B64" s="287"/>
      <c r="C64" s="16" t="s">
        <v>52</v>
      </c>
      <c r="D64" s="16" t="s">
        <v>115</v>
      </c>
      <c r="E64" s="100" t="s">
        <v>116</v>
      </c>
    </row>
    <row r="65" spans="1:5" ht="15.75" customHeight="1" x14ac:dyDescent="0.25">
      <c r="A65" s="288" t="s">
        <v>43</v>
      </c>
      <c r="B65" s="288"/>
      <c r="C65" s="30">
        <f>SUM(C53+C58+C59)</f>
        <v>90000000</v>
      </c>
      <c r="D65" s="30">
        <f>SUM(D53+D58+D59)</f>
        <v>13245034.879999999</v>
      </c>
      <c r="E65" s="102">
        <f>SUM(E53+E58+E59)</f>
        <v>103245034.88</v>
      </c>
    </row>
    <row r="66" spans="1:5" ht="15.75" customHeight="1" thickBot="1" x14ac:dyDescent="0.3">
      <c r="A66" s="289" t="s">
        <v>44</v>
      </c>
      <c r="B66" s="289"/>
      <c r="C66" s="31">
        <f>SUM(C54-C60)</f>
        <v>90000000</v>
      </c>
      <c r="D66" s="31">
        <f>SUM(D54-D60)</f>
        <v>13245034.879999999</v>
      </c>
      <c r="E66" s="103">
        <f>SUM(E54-E60)</f>
        <v>103245034.88</v>
      </c>
    </row>
    <row r="67" spans="1:5" ht="15.75" customHeight="1" thickBot="1" x14ac:dyDescent="0.3">
      <c r="A67" s="28" t="s">
        <v>23</v>
      </c>
      <c r="B67" s="28"/>
      <c r="C67" s="32">
        <f>SUM(C65-C66)</f>
        <v>0</v>
      </c>
      <c r="D67" s="32">
        <f t="shared" ref="D67:E67" si="2">SUM(D65-D66)</f>
        <v>0</v>
      </c>
      <c r="E67" s="104">
        <f t="shared" si="2"/>
        <v>0</v>
      </c>
    </row>
    <row r="68" spans="1:5" ht="15.75" customHeight="1" x14ac:dyDescent="0.25">
      <c r="A68" s="290"/>
      <c r="B68" s="290"/>
      <c r="C68" s="290"/>
      <c r="D68" s="290"/>
      <c r="E68" s="33"/>
    </row>
    <row r="69" spans="1:5" ht="16.350000000000001" customHeight="1" x14ac:dyDescent="0.25"/>
    <row r="70" spans="1:5" ht="16.350000000000001" customHeight="1" x14ac:dyDescent="0.25"/>
    <row r="71" spans="1:5" ht="16.350000000000001" customHeight="1" x14ac:dyDescent="0.25"/>
    <row r="72" spans="1:5" ht="16.350000000000001" customHeight="1" x14ac:dyDescent="0.25"/>
    <row r="73" spans="1:5" ht="16.350000000000001" customHeight="1" x14ac:dyDescent="0.25"/>
    <row r="74" spans="1:5" ht="16.350000000000001" customHeight="1" x14ac:dyDescent="0.25"/>
    <row r="75" spans="1:5" ht="16.350000000000001" customHeight="1" x14ac:dyDescent="0.25"/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ht="15.75" customHeight="1" x14ac:dyDescent="0.25"/>
    <row r="135" spans="1:5" ht="15.75" customHeight="1" x14ac:dyDescent="0.25"/>
    <row r="136" spans="1:5" s="3" customFormat="1" ht="15.75" customHeight="1" x14ac:dyDescent="0.25">
      <c r="A136" s="6"/>
      <c r="B136" s="6"/>
      <c r="C136" s="6"/>
      <c r="D136" s="6"/>
      <c r="E136" s="7"/>
    </row>
    <row r="139" spans="1:5" s="5" customFormat="1" x14ac:dyDescent="0.25">
      <c r="A139" s="6"/>
      <c r="B139" s="6"/>
      <c r="C139" s="6"/>
      <c r="D139" s="6"/>
      <c r="E139" s="7"/>
    </row>
  </sheetData>
  <mergeCells count="23">
    <mergeCell ref="A37:D37"/>
    <mergeCell ref="A38:D38"/>
    <mergeCell ref="A54:B54"/>
    <mergeCell ref="A57:B57"/>
    <mergeCell ref="A46:D46"/>
    <mergeCell ref="A52:B52"/>
    <mergeCell ref="A53:B53"/>
    <mergeCell ref="A55:B55"/>
    <mergeCell ref="A40:D40"/>
    <mergeCell ref="A42:D42"/>
    <mergeCell ref="A43:D43"/>
    <mergeCell ref="A44:D44"/>
    <mergeCell ref="A45:D45"/>
    <mergeCell ref="A4:D4"/>
    <mergeCell ref="A19:D19"/>
    <mergeCell ref="A21:D21"/>
    <mergeCell ref="A23:D23"/>
    <mergeCell ref="A18:D18"/>
    <mergeCell ref="A62:B62"/>
    <mergeCell ref="A64:B64"/>
    <mergeCell ref="A65:B65"/>
    <mergeCell ref="A66:B66"/>
    <mergeCell ref="A68:D68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5"/>
  <sheetViews>
    <sheetView topLeftCell="A70" workbookViewId="0">
      <selection activeCell="I94" sqref="I94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39" t="s">
        <v>139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40" t="s">
        <v>140</v>
      </c>
    </row>
    <row r="3" spans="1:17" s="1" customFormat="1" ht="30.75" customHeight="1" thickBot="1" x14ac:dyDescent="0.3">
      <c r="A3" s="163" t="s">
        <v>1</v>
      </c>
      <c r="B3" s="164" t="s">
        <v>2</v>
      </c>
      <c r="C3" s="302" t="s">
        <v>3</v>
      </c>
      <c r="D3" s="302"/>
      <c r="E3" s="34" t="s">
        <v>53</v>
      </c>
      <c r="F3" s="34" t="s">
        <v>54</v>
      </c>
      <c r="G3" s="57" t="s">
        <v>55</v>
      </c>
      <c r="H3" s="146" t="s">
        <v>184</v>
      </c>
      <c r="I3" s="141" t="s">
        <v>141</v>
      </c>
      <c r="J3" s="141" t="s">
        <v>142</v>
      </c>
    </row>
    <row r="4" spans="1:17" ht="16.5" customHeight="1" thickBot="1" x14ac:dyDescent="0.3">
      <c r="A4" s="303" t="s">
        <v>7</v>
      </c>
      <c r="B4" s="304"/>
      <c r="C4" s="304"/>
      <c r="D4" s="281"/>
      <c r="E4" s="58">
        <v>69812553.75</v>
      </c>
      <c r="F4" s="58">
        <v>69463474.540000007</v>
      </c>
      <c r="G4" s="71">
        <v>68000000</v>
      </c>
      <c r="H4" s="202">
        <v>2079000</v>
      </c>
      <c r="I4" s="203">
        <f>SUM(15483+129775.59+5032000+32000+3400505+186874.61+32000+32000+1481670.5+823726.18+2079000)</f>
        <v>13245034.879999999</v>
      </c>
      <c r="J4" s="148">
        <f>SUM(G4+I4)</f>
        <v>81245034.879999995</v>
      </c>
    </row>
    <row r="5" spans="1:17" x14ac:dyDescent="0.25">
      <c r="H5" s="255"/>
    </row>
    <row r="6" spans="1:17" ht="15.75" thickBot="1" x14ac:dyDescent="0.3"/>
    <row r="7" spans="1:17" ht="18" customHeight="1" x14ac:dyDescent="0.25">
      <c r="A7" s="305" t="s">
        <v>22</v>
      </c>
      <c r="B7" s="305"/>
      <c r="C7" s="305"/>
      <c r="D7" s="305"/>
      <c r="E7" s="305"/>
      <c r="F7" s="305"/>
      <c r="G7" s="306"/>
      <c r="H7" s="139" t="s">
        <v>139</v>
      </c>
      <c r="I7" s="142"/>
      <c r="J7" s="142"/>
      <c r="K7" s="142"/>
      <c r="L7" s="142"/>
      <c r="M7" s="142"/>
      <c r="N7" s="142"/>
      <c r="O7" s="142"/>
      <c r="P7" s="142"/>
      <c r="Q7" s="142"/>
    </row>
    <row r="8" spans="1:17" ht="12" customHeight="1" thickBot="1" x14ac:dyDescent="0.3">
      <c r="A8" s="307"/>
      <c r="B8" s="307"/>
      <c r="C8" s="307"/>
      <c r="D8" s="307"/>
      <c r="E8" s="307"/>
      <c r="F8" s="307"/>
      <c r="G8" s="308"/>
      <c r="H8" s="140" t="s">
        <v>140</v>
      </c>
    </row>
    <row r="9" spans="1:17" s="1" customFormat="1" ht="30.75" customHeight="1" thickBot="1" x14ac:dyDescent="0.3">
      <c r="A9" s="163" t="s">
        <v>1</v>
      </c>
      <c r="B9" s="164" t="s">
        <v>2</v>
      </c>
      <c r="C9" s="302" t="s">
        <v>3</v>
      </c>
      <c r="D9" s="302"/>
      <c r="E9" s="165" t="s">
        <v>53</v>
      </c>
      <c r="F9" s="165" t="s">
        <v>54</v>
      </c>
      <c r="G9" s="166" t="s">
        <v>55</v>
      </c>
      <c r="H9" s="174" t="s">
        <v>184</v>
      </c>
      <c r="I9" s="176" t="s">
        <v>141</v>
      </c>
      <c r="J9" s="175" t="s">
        <v>142</v>
      </c>
    </row>
    <row r="10" spans="1:17" s="1" customFormat="1" ht="42" customHeight="1" x14ac:dyDescent="0.25">
      <c r="A10" s="169" t="s">
        <v>4</v>
      </c>
      <c r="B10" s="170" t="s">
        <v>16</v>
      </c>
      <c r="C10" s="309" t="s">
        <v>49</v>
      </c>
      <c r="D10" s="309"/>
      <c r="E10" s="171">
        <v>-304528.58</v>
      </c>
      <c r="F10" s="171">
        <v>-4131622.88</v>
      </c>
      <c r="G10" s="172">
        <v>10000000</v>
      </c>
      <c r="H10" s="177">
        <v>0</v>
      </c>
      <c r="I10" s="178">
        <f>SUM(H10)</f>
        <v>0</v>
      </c>
      <c r="J10" s="179">
        <f>SUM(G10+I10)</f>
        <v>10000000</v>
      </c>
    </row>
    <row r="11" spans="1:17" s="1" customFormat="1" ht="15.95" customHeight="1" x14ac:dyDescent="0.25">
      <c r="A11" s="257" t="s">
        <v>4</v>
      </c>
      <c r="B11" s="159" t="s">
        <v>17</v>
      </c>
      <c r="C11" s="301" t="s">
        <v>45</v>
      </c>
      <c r="D11" s="301"/>
      <c r="E11" s="160">
        <v>0</v>
      </c>
      <c r="F11" s="161">
        <v>0</v>
      </c>
      <c r="G11" s="162">
        <v>12000000</v>
      </c>
      <c r="H11" s="258">
        <v>0</v>
      </c>
      <c r="I11" s="259">
        <f t="shared" ref="I11:I12" si="0">SUM(H11)</f>
        <v>0</v>
      </c>
      <c r="J11" s="260">
        <f t="shared" ref="J11:J12" si="1">SUM(G11+I11)</f>
        <v>12000000</v>
      </c>
    </row>
    <row r="12" spans="1:17" s="1" customFormat="1" ht="15.95" customHeight="1" thickBot="1" x14ac:dyDescent="0.3">
      <c r="A12" s="173" t="s">
        <v>4</v>
      </c>
      <c r="B12" s="261" t="s">
        <v>18</v>
      </c>
      <c r="C12" s="323" t="s">
        <v>46</v>
      </c>
      <c r="D12" s="323"/>
      <c r="E12" s="262">
        <v>0</v>
      </c>
      <c r="F12" s="263">
        <v>91832.59</v>
      </c>
      <c r="G12" s="264">
        <v>0</v>
      </c>
      <c r="H12" s="180">
        <v>0</v>
      </c>
      <c r="I12" s="181">
        <f t="shared" si="0"/>
        <v>0</v>
      </c>
      <c r="J12" s="182">
        <f t="shared" si="1"/>
        <v>0</v>
      </c>
    </row>
    <row r="13" spans="1:17" s="1" customFormat="1" ht="15.75" thickBot="1" x14ac:dyDescent="0.3">
      <c r="A13" s="324" t="s">
        <v>47</v>
      </c>
      <c r="B13" s="325"/>
      <c r="C13" s="325"/>
      <c r="D13" s="325"/>
      <c r="E13" s="167">
        <f>SUM(E10:E12)</f>
        <v>-304528.58</v>
      </c>
      <c r="F13" s="167">
        <f>SUM(F10:F12)</f>
        <v>-4039790.29</v>
      </c>
      <c r="G13" s="168">
        <f>SUM(G10:G12)</f>
        <v>22000000</v>
      </c>
      <c r="H13" s="183">
        <f t="shared" ref="H13:J13" si="2">SUM(H10:H12)</f>
        <v>0</v>
      </c>
      <c r="I13" s="184">
        <f t="shared" si="2"/>
        <v>0</v>
      </c>
      <c r="J13" s="185">
        <f t="shared" si="2"/>
        <v>22000000</v>
      </c>
    </row>
    <row r="14" spans="1:17" s="1" customFormat="1" ht="15.75" thickBot="1" x14ac:dyDescent="0.3">
      <c r="A14" s="50"/>
      <c r="B14" s="50"/>
      <c r="C14" s="50"/>
      <c r="E14" s="51"/>
      <c r="F14" s="51"/>
      <c r="G14" s="52"/>
      <c r="H14" s="256"/>
    </row>
    <row r="15" spans="1:17" s="1" customFormat="1" ht="18.75" customHeight="1" thickBot="1" x14ac:dyDescent="0.3">
      <c r="A15" s="320" t="s">
        <v>48</v>
      </c>
      <c r="B15" s="320"/>
      <c r="C15" s="320"/>
      <c r="D15" s="320"/>
      <c r="E15" s="47"/>
      <c r="I15" s="310">
        <f>SUM(J4+J13)</f>
        <v>103245034.88</v>
      </c>
      <c r="J15" s="311"/>
    </row>
    <row r="29" spans="1:10" ht="15.75" thickBot="1" x14ac:dyDescent="0.3"/>
    <row r="30" spans="1:10" s="1" customFormat="1" ht="18" customHeight="1" x14ac:dyDescent="0.25">
      <c r="A30" s="35" t="s">
        <v>8</v>
      </c>
      <c r="B30" s="41"/>
      <c r="C30" s="42"/>
      <c r="D30" s="36"/>
      <c r="E30" s="43"/>
      <c r="F30" s="44"/>
      <c r="H30" s="139" t="s">
        <v>139</v>
      </c>
    </row>
    <row r="31" spans="1:10" s="1" customFormat="1" ht="12" customHeight="1" thickBot="1" x14ac:dyDescent="0.3">
      <c r="A31" s="35"/>
      <c r="B31" s="41"/>
      <c r="C31" s="42"/>
      <c r="D31" s="36"/>
      <c r="E31" s="43"/>
      <c r="F31" s="44"/>
      <c r="H31" s="140" t="s">
        <v>140</v>
      </c>
    </row>
    <row r="32" spans="1:10" s="1" customFormat="1" ht="30.75" customHeight="1" thickBot="1" x14ac:dyDescent="0.3">
      <c r="A32" s="4" t="s">
        <v>58</v>
      </c>
      <c r="B32" s="312" t="s">
        <v>3</v>
      </c>
      <c r="C32" s="313"/>
      <c r="D32" s="80"/>
      <c r="E32" s="34" t="s">
        <v>53</v>
      </c>
      <c r="F32" s="34" t="s">
        <v>54</v>
      </c>
      <c r="G32" s="57" t="s">
        <v>55</v>
      </c>
      <c r="H32" s="146" t="s">
        <v>184</v>
      </c>
      <c r="I32" s="191" t="s">
        <v>141</v>
      </c>
      <c r="J32" s="141" t="s">
        <v>142</v>
      </c>
    </row>
    <row r="33" spans="1:17" ht="14.45" customHeight="1" x14ac:dyDescent="0.25">
      <c r="A33" s="61" t="s">
        <v>61</v>
      </c>
      <c r="B33" s="314" t="s">
        <v>19</v>
      </c>
      <c r="C33" s="315"/>
      <c r="D33" s="81"/>
      <c r="E33" s="62">
        <v>5999030</v>
      </c>
      <c r="F33" s="62">
        <v>5756328.9000000004</v>
      </c>
      <c r="G33" s="63">
        <v>6000000</v>
      </c>
      <c r="H33" s="251">
        <v>0</v>
      </c>
      <c r="I33" s="192">
        <v>500000</v>
      </c>
      <c r="J33" s="153">
        <f>SUM(G33+I33)</f>
        <v>6500000</v>
      </c>
    </row>
    <row r="34" spans="1:17" ht="14.45" customHeight="1" x14ac:dyDescent="0.25">
      <c r="A34" s="59" t="s">
        <v>72</v>
      </c>
      <c r="B34" s="89" t="s">
        <v>73</v>
      </c>
      <c r="C34" s="90"/>
      <c r="D34" s="82"/>
      <c r="E34" s="60">
        <v>9627669.8000000007</v>
      </c>
      <c r="F34" s="60">
        <v>8347938.8600000003</v>
      </c>
      <c r="G34" s="45">
        <v>10400000</v>
      </c>
      <c r="H34" s="238">
        <v>0</v>
      </c>
      <c r="I34" s="152">
        <f>SUM(15000+585000)</f>
        <v>600000</v>
      </c>
      <c r="J34" s="154">
        <f t="shared" ref="J34:J42" si="3">SUM(G34+I34)</f>
        <v>11000000</v>
      </c>
    </row>
    <row r="35" spans="1:17" ht="14.45" customHeight="1" x14ac:dyDescent="0.25">
      <c r="A35" s="59" t="s">
        <v>66</v>
      </c>
      <c r="B35" s="316" t="s">
        <v>67</v>
      </c>
      <c r="C35" s="317"/>
      <c r="D35" s="82"/>
      <c r="E35" s="60">
        <v>35211609.229999997</v>
      </c>
      <c r="F35" s="60">
        <v>34393638.109999999</v>
      </c>
      <c r="G35" s="45">
        <v>46036849.399999999</v>
      </c>
      <c r="H35" s="252">
        <v>2032000</v>
      </c>
      <c r="I35" s="253">
        <f>SUM(15483+32000+344850+32000+88495+32000+32000+32000+1690670.5+663726.18+2032000)</f>
        <v>4995224.68</v>
      </c>
      <c r="J35" s="154">
        <f t="shared" si="3"/>
        <v>51032074.079999998</v>
      </c>
    </row>
    <row r="36" spans="1:17" ht="14.45" customHeight="1" x14ac:dyDescent="0.25">
      <c r="A36" s="59" t="s">
        <v>62</v>
      </c>
      <c r="B36" s="89" t="s">
        <v>59</v>
      </c>
      <c r="C36" s="90"/>
      <c r="D36" s="82"/>
      <c r="E36" s="60">
        <v>119600</v>
      </c>
      <c r="F36" s="60">
        <v>82602.600000000006</v>
      </c>
      <c r="G36" s="45">
        <v>100000</v>
      </c>
      <c r="H36" s="238">
        <v>0</v>
      </c>
      <c r="I36" s="152">
        <v>0</v>
      </c>
      <c r="J36" s="154">
        <f t="shared" si="3"/>
        <v>100000</v>
      </c>
    </row>
    <row r="37" spans="1:17" ht="14.45" customHeight="1" x14ac:dyDescent="0.25">
      <c r="A37" s="55" t="s">
        <v>63</v>
      </c>
      <c r="B37" s="316" t="s">
        <v>60</v>
      </c>
      <c r="C37" s="317"/>
      <c r="D37" s="83"/>
      <c r="E37" s="56">
        <v>910802</v>
      </c>
      <c r="F37" s="56">
        <v>866731.65</v>
      </c>
      <c r="G37" s="54">
        <v>1700000</v>
      </c>
      <c r="H37" s="238">
        <v>0</v>
      </c>
      <c r="I37" s="152">
        <f>SUM(15000+268000+150000+500000)</f>
        <v>933000</v>
      </c>
      <c r="J37" s="154">
        <f t="shared" si="3"/>
        <v>2633000</v>
      </c>
    </row>
    <row r="38" spans="1:17" ht="14.45" customHeight="1" x14ac:dyDescent="0.25">
      <c r="A38" s="55" t="s">
        <v>69</v>
      </c>
      <c r="B38" s="316" t="s">
        <v>70</v>
      </c>
      <c r="C38" s="317"/>
      <c r="D38" s="83"/>
      <c r="E38" s="56">
        <v>1996896</v>
      </c>
      <c r="F38" s="56">
        <v>1723993.3</v>
      </c>
      <c r="G38" s="54">
        <v>2000000</v>
      </c>
      <c r="H38" s="238">
        <v>47000</v>
      </c>
      <c r="I38" s="152">
        <f>SUM(6000+47000)</f>
        <v>53000</v>
      </c>
      <c r="J38" s="154">
        <f t="shared" si="3"/>
        <v>2053000</v>
      </c>
    </row>
    <row r="39" spans="1:17" ht="14.45" customHeight="1" x14ac:dyDescent="0.25">
      <c r="A39" s="55" t="s">
        <v>5</v>
      </c>
      <c r="B39" s="316" t="s">
        <v>6</v>
      </c>
      <c r="C39" s="317"/>
      <c r="D39" s="83"/>
      <c r="E39" s="56">
        <v>7956220</v>
      </c>
      <c r="F39" s="56">
        <v>6905030.3300000001</v>
      </c>
      <c r="G39" s="54">
        <v>8000000</v>
      </c>
      <c r="H39" s="238">
        <v>0</v>
      </c>
      <c r="I39" s="152">
        <v>80000</v>
      </c>
      <c r="J39" s="154">
        <f t="shared" si="3"/>
        <v>8080000</v>
      </c>
    </row>
    <row r="40" spans="1:17" ht="14.45" customHeight="1" x14ac:dyDescent="0.25">
      <c r="A40" s="55" t="s">
        <v>102</v>
      </c>
      <c r="B40" s="89" t="s">
        <v>103</v>
      </c>
      <c r="C40" s="90"/>
      <c r="D40" s="83"/>
      <c r="E40" s="56">
        <v>0</v>
      </c>
      <c r="F40" s="56">
        <v>0</v>
      </c>
      <c r="G40" s="54">
        <v>200000</v>
      </c>
      <c r="H40" s="238">
        <v>0</v>
      </c>
      <c r="I40" s="152">
        <v>0</v>
      </c>
      <c r="J40" s="154">
        <f t="shared" si="3"/>
        <v>200000</v>
      </c>
    </row>
    <row r="41" spans="1:17" ht="14.45" customHeight="1" x14ac:dyDescent="0.25">
      <c r="A41" s="55" t="s">
        <v>64</v>
      </c>
      <c r="B41" s="316" t="s">
        <v>20</v>
      </c>
      <c r="C41" s="317"/>
      <c r="D41" s="83"/>
      <c r="E41" s="56">
        <v>5822229.8099999996</v>
      </c>
      <c r="F41" s="56">
        <v>5683452.1699999999</v>
      </c>
      <c r="G41" s="54">
        <v>8000000</v>
      </c>
      <c r="H41" s="252">
        <v>0</v>
      </c>
      <c r="I41" s="204">
        <f>SUM(5000000+2409010+80000)</f>
        <v>7489010</v>
      </c>
      <c r="J41" s="154">
        <f t="shared" si="3"/>
        <v>15489010</v>
      </c>
    </row>
    <row r="42" spans="1:17" ht="14.45" customHeight="1" thickBot="1" x14ac:dyDescent="0.3">
      <c r="A42" s="68" t="s">
        <v>65</v>
      </c>
      <c r="B42" s="321" t="s">
        <v>21</v>
      </c>
      <c r="C42" s="322"/>
      <c r="D42" s="84"/>
      <c r="E42" s="69">
        <v>314196</v>
      </c>
      <c r="F42" s="69">
        <v>114196</v>
      </c>
      <c r="G42" s="70">
        <v>6000000</v>
      </c>
      <c r="H42" s="252">
        <v>0</v>
      </c>
      <c r="I42" s="254">
        <f>SUM(129775.59-344850-15000+620000+4874.61-1800000)</f>
        <v>-1405199.8</v>
      </c>
      <c r="J42" s="155">
        <f t="shared" si="3"/>
        <v>4594800.2</v>
      </c>
    </row>
    <row r="43" spans="1:17" ht="16.5" customHeight="1" thickBot="1" x14ac:dyDescent="0.3">
      <c r="A43" s="303" t="s">
        <v>15</v>
      </c>
      <c r="B43" s="304"/>
      <c r="C43" s="304"/>
      <c r="D43" s="281"/>
      <c r="E43" s="58">
        <f>SUM(E33:E42)</f>
        <v>67958252.840000004</v>
      </c>
      <c r="F43" s="58">
        <f>SUM(F33:F42)</f>
        <v>63873911.920000002</v>
      </c>
      <c r="G43" s="71">
        <f>SUM(G33:G42)</f>
        <v>88436849.400000006</v>
      </c>
      <c r="H43" s="202">
        <f t="shared" ref="H43:J43" si="4">SUM(H33:H42)</f>
        <v>2079000</v>
      </c>
      <c r="I43" s="205">
        <f>SUM(I33:I42)</f>
        <v>13245034.879999999</v>
      </c>
      <c r="J43" s="148">
        <f t="shared" si="4"/>
        <v>101681884.28</v>
      </c>
    </row>
    <row r="44" spans="1:17" ht="15.95" customHeight="1" x14ac:dyDescent="0.25">
      <c r="A44" s="326" t="s">
        <v>106</v>
      </c>
      <c r="B44" s="326"/>
      <c r="C44" s="326"/>
      <c r="D44" s="326"/>
      <c r="E44" s="326"/>
      <c r="F44" s="326"/>
      <c r="G44" s="91">
        <v>60479736.100000001</v>
      </c>
      <c r="H44" s="92">
        <v>79000</v>
      </c>
      <c r="I44" s="92">
        <f>SUM(15483+129675.59+100+5032000+32000+3400505+186874.61+32000+32000+1481670.5+823726.18+79000)</f>
        <v>11245034.879999999</v>
      </c>
      <c r="J44" s="91">
        <f>SUM(G44+I44)</f>
        <v>71724770.980000004</v>
      </c>
    </row>
    <row r="45" spans="1:17" ht="15.95" customHeight="1" thickBot="1" x14ac:dyDescent="0.3">
      <c r="A45" s="327" t="s">
        <v>105</v>
      </c>
      <c r="B45" s="327"/>
      <c r="C45" s="327"/>
      <c r="D45" s="327"/>
      <c r="E45" s="92"/>
      <c r="F45" s="92"/>
      <c r="G45" s="91">
        <v>27957113.300000001</v>
      </c>
      <c r="H45" s="92">
        <v>2000000</v>
      </c>
      <c r="I45" s="92">
        <v>2000000</v>
      </c>
      <c r="J45" s="91">
        <f>SUM(G45+I45)</f>
        <v>29957113.300000001</v>
      </c>
    </row>
    <row r="46" spans="1:17" x14ac:dyDescent="0.25">
      <c r="A46" s="328" t="s">
        <v>75</v>
      </c>
      <c r="B46" s="328"/>
      <c r="C46" s="328"/>
      <c r="D46" s="328"/>
      <c r="E46" s="328"/>
      <c r="F46" s="328"/>
      <c r="G46" s="328"/>
      <c r="H46" s="157"/>
      <c r="I46" s="157"/>
      <c r="J46" s="158"/>
    </row>
    <row r="47" spans="1:17" ht="15.75" thickBot="1" x14ac:dyDescent="0.3">
      <c r="A47" s="72"/>
      <c r="B47" s="72"/>
      <c r="C47" s="72"/>
      <c r="D47" s="72"/>
      <c r="E47" s="72"/>
      <c r="F47" s="72"/>
      <c r="G47" s="72"/>
      <c r="H47" s="244"/>
    </row>
    <row r="48" spans="1:17" ht="18" customHeight="1" x14ac:dyDescent="0.25">
      <c r="A48" s="305" t="s">
        <v>22</v>
      </c>
      <c r="B48" s="305"/>
      <c r="C48" s="305"/>
      <c r="D48" s="305"/>
      <c r="E48" s="305"/>
      <c r="F48" s="305"/>
      <c r="G48" s="306"/>
      <c r="H48" s="139" t="s">
        <v>139</v>
      </c>
      <c r="I48" s="142"/>
      <c r="J48" s="142"/>
      <c r="K48" s="142"/>
      <c r="L48" s="142"/>
      <c r="M48" s="142"/>
      <c r="N48" s="142"/>
      <c r="O48" s="142"/>
      <c r="P48" s="142"/>
      <c r="Q48" s="142"/>
    </row>
    <row r="49" spans="1:10" ht="12" customHeight="1" thickBot="1" x14ac:dyDescent="0.3">
      <c r="A49" s="307"/>
      <c r="B49" s="307"/>
      <c r="C49" s="307"/>
      <c r="D49" s="307"/>
      <c r="E49" s="307"/>
      <c r="F49" s="307"/>
      <c r="G49" s="308"/>
      <c r="H49" s="140" t="s">
        <v>140</v>
      </c>
    </row>
    <row r="50" spans="1:10" s="1" customFormat="1" ht="30.75" customHeight="1" thickBot="1" x14ac:dyDescent="0.3">
      <c r="A50" s="4" t="s">
        <v>1</v>
      </c>
      <c r="B50" s="74" t="s">
        <v>2</v>
      </c>
      <c r="C50" s="280" t="s">
        <v>3</v>
      </c>
      <c r="D50" s="80"/>
      <c r="E50" s="34" t="s">
        <v>53</v>
      </c>
      <c r="F50" s="34" t="s">
        <v>54</v>
      </c>
      <c r="G50" s="57" t="s">
        <v>55</v>
      </c>
      <c r="H50" s="141" t="s">
        <v>184</v>
      </c>
      <c r="I50" s="141" t="s">
        <v>141</v>
      </c>
      <c r="J50" s="141" t="s">
        <v>142</v>
      </c>
    </row>
    <row r="51" spans="1:10" ht="15" customHeight="1" thickBot="1" x14ac:dyDescent="0.3">
      <c r="A51" s="66" t="s">
        <v>4</v>
      </c>
      <c r="B51" s="75" t="s">
        <v>56</v>
      </c>
      <c r="C51" s="318" t="s">
        <v>57</v>
      </c>
      <c r="D51" s="319"/>
      <c r="E51" s="49">
        <v>1549772.33</v>
      </c>
      <c r="F51" s="49">
        <v>1549772.33</v>
      </c>
      <c r="G51" s="67">
        <v>1563150.6</v>
      </c>
      <c r="H51" s="147">
        <v>0</v>
      </c>
      <c r="I51" s="143">
        <v>0</v>
      </c>
      <c r="J51" s="156">
        <f>SUM(G51+I51)</f>
        <v>1563150.6</v>
      </c>
    </row>
    <row r="52" spans="1:10" ht="16.5" customHeight="1" thickBot="1" x14ac:dyDescent="0.3">
      <c r="A52" s="303" t="s">
        <v>71</v>
      </c>
      <c r="B52" s="304"/>
      <c r="C52" s="304"/>
      <c r="D52" s="281"/>
      <c r="E52" s="58">
        <f>SUM(E51)</f>
        <v>1549772.33</v>
      </c>
      <c r="F52" s="58">
        <f>SUM(F51)</f>
        <v>1549772.33</v>
      </c>
      <c r="G52" s="71">
        <f>SUM(G51)</f>
        <v>1563150.6</v>
      </c>
      <c r="H52" s="144">
        <f t="shared" ref="H52:J52" si="5">SUM(H51)</f>
        <v>0</v>
      </c>
      <c r="I52" s="144">
        <f t="shared" si="5"/>
        <v>0</v>
      </c>
      <c r="J52" s="144">
        <f t="shared" si="5"/>
        <v>1563150.6</v>
      </c>
    </row>
    <row r="53" spans="1:10" ht="5.25" customHeight="1" thickBot="1" x14ac:dyDescent="0.3">
      <c r="A53" s="282"/>
      <c r="B53" s="282"/>
      <c r="C53" s="282"/>
      <c r="D53" s="282"/>
      <c r="E53" s="282"/>
      <c r="F53" s="282"/>
      <c r="G53" s="282"/>
    </row>
    <row r="54" spans="1:10" s="1" customFormat="1" ht="18.75" customHeight="1" thickBot="1" x14ac:dyDescent="0.3">
      <c r="A54" s="320" t="s">
        <v>104</v>
      </c>
      <c r="B54" s="320"/>
      <c r="C54" s="320"/>
      <c r="D54" s="320"/>
      <c r="E54" s="320"/>
      <c r="I54" s="310">
        <f>SUM(J43+J52)</f>
        <v>103245034.88</v>
      </c>
      <c r="J54" s="311"/>
    </row>
    <row r="55" spans="1:10" s="46" customFormat="1" ht="5.25" customHeight="1" x14ac:dyDescent="0.25">
      <c r="A55" s="65"/>
      <c r="B55" s="65"/>
      <c r="C55" s="65"/>
      <c r="D55" s="65"/>
      <c r="E55" s="65"/>
      <c r="F55" s="64"/>
      <c r="G55" s="64"/>
    </row>
    <row r="56" spans="1:10" s="46" customFormat="1" ht="5.25" customHeight="1" x14ac:dyDescent="0.25">
      <c r="A56" s="65"/>
      <c r="B56" s="65"/>
      <c r="C56" s="65"/>
      <c r="D56" s="65"/>
      <c r="E56" s="65"/>
      <c r="F56" s="64"/>
      <c r="G56" s="64"/>
    </row>
    <row r="57" spans="1:10" s="46" customFormat="1" ht="5.25" customHeight="1" x14ac:dyDescent="0.25">
      <c r="A57" s="65"/>
      <c r="B57" s="65"/>
      <c r="C57" s="65"/>
      <c r="D57" s="65"/>
      <c r="E57" s="65"/>
      <c r="F57" s="64"/>
      <c r="G57" s="64"/>
    </row>
    <row r="58" spans="1:10" s="46" customFormat="1" ht="12" customHeight="1" x14ac:dyDescent="0.25">
      <c r="A58" s="65"/>
      <c r="B58" s="65"/>
      <c r="C58" s="65"/>
      <c r="D58" s="65"/>
      <c r="E58" s="65"/>
      <c r="F58" s="64"/>
      <c r="G58" s="64"/>
    </row>
    <row r="59" spans="1:10" s="46" customFormat="1" ht="12" customHeight="1" x14ac:dyDescent="0.25">
      <c r="A59" s="65"/>
      <c r="B59" s="65"/>
      <c r="C59" s="65"/>
      <c r="D59" s="65"/>
      <c r="E59" s="65"/>
      <c r="F59" s="64"/>
      <c r="G59" s="64"/>
    </row>
    <row r="60" spans="1:10" s="46" customFormat="1" ht="12" customHeight="1" x14ac:dyDescent="0.25">
      <c r="A60" s="65"/>
      <c r="B60" s="65"/>
      <c r="C60" s="65"/>
      <c r="D60" s="65"/>
      <c r="E60" s="65"/>
      <c r="F60" s="64"/>
      <c r="G60" s="64"/>
    </row>
    <row r="61" spans="1:10" s="46" customFormat="1" ht="12" customHeight="1" x14ac:dyDescent="0.25">
      <c r="A61" s="65"/>
      <c r="B61" s="65"/>
      <c r="C61" s="65"/>
      <c r="D61" s="65"/>
      <c r="E61" s="65"/>
      <c r="F61" s="64"/>
      <c r="G61" s="64"/>
    </row>
    <row r="62" spans="1:10" s="46" customFormat="1" ht="12" customHeight="1" x14ac:dyDescent="0.25">
      <c r="A62" s="65"/>
      <c r="B62" s="65"/>
      <c r="C62" s="65"/>
      <c r="D62" s="65"/>
      <c r="E62" s="65"/>
      <c r="F62" s="64"/>
      <c r="G62" s="64"/>
    </row>
    <row r="63" spans="1:10" s="46" customFormat="1" ht="12" customHeight="1" x14ac:dyDescent="0.25">
      <c r="A63" s="65"/>
      <c r="B63" s="65"/>
      <c r="C63" s="65"/>
      <c r="D63" s="65"/>
      <c r="E63" s="65"/>
      <c r="F63" s="64"/>
      <c r="G63" s="64"/>
    </row>
    <row r="64" spans="1:10" s="46" customFormat="1" ht="12" customHeight="1" x14ac:dyDescent="0.25">
      <c r="A64" s="65"/>
      <c r="B64" s="65"/>
      <c r="C64" s="65"/>
      <c r="D64" s="65"/>
      <c r="E64" s="65"/>
      <c r="F64" s="64"/>
      <c r="G64" s="64"/>
    </row>
    <row r="65" spans="1:10" s="46" customFormat="1" ht="12" customHeight="1" x14ac:dyDescent="0.25">
      <c r="A65" s="65"/>
      <c r="B65" s="65"/>
      <c r="C65" s="65"/>
      <c r="D65" s="65"/>
      <c r="E65" s="65"/>
      <c r="F65" s="64"/>
      <c r="G65" s="64"/>
    </row>
    <row r="66" spans="1:10" s="1" customFormat="1" ht="18" customHeight="1" thickBot="1" x14ac:dyDescent="0.3">
      <c r="A66" s="35" t="s">
        <v>8</v>
      </c>
      <c r="B66" s="41"/>
      <c r="C66" s="42"/>
      <c r="D66" s="36"/>
      <c r="E66" s="43"/>
      <c r="F66" s="44"/>
    </row>
    <row r="67" spans="1:10" s="1" customFormat="1" ht="18" customHeight="1" x14ac:dyDescent="0.25">
      <c r="A67" s="73" t="s">
        <v>76</v>
      </c>
      <c r="B67" s="73"/>
      <c r="C67" s="5"/>
      <c r="D67" s="5"/>
      <c r="E67" s="37"/>
      <c r="F67" s="37"/>
      <c r="G67" s="39"/>
      <c r="H67" s="139" t="s">
        <v>139</v>
      </c>
      <c r="I67"/>
      <c r="J67"/>
    </row>
    <row r="68" spans="1:10" ht="15.75" thickBot="1" x14ac:dyDescent="0.3">
      <c r="A68" s="76" t="s">
        <v>77</v>
      </c>
      <c r="B68" s="76"/>
      <c r="C68" s="76"/>
      <c r="D68" s="76"/>
      <c r="E68" s="77"/>
      <c r="F68" s="77"/>
      <c r="G68" s="78"/>
      <c r="H68" s="140" t="s">
        <v>140</v>
      </c>
      <c r="I68" s="79"/>
      <c r="J68" s="79"/>
    </row>
    <row r="69" spans="1:10" s="79" customFormat="1" ht="12" customHeight="1" thickBot="1" x14ac:dyDescent="0.25">
      <c r="A69" s="4" t="s">
        <v>1</v>
      </c>
      <c r="B69" s="74" t="s">
        <v>2</v>
      </c>
      <c r="C69" s="87" t="s">
        <v>3</v>
      </c>
      <c r="D69" s="312" t="s">
        <v>80</v>
      </c>
      <c r="E69" s="313"/>
      <c r="F69" s="313"/>
      <c r="G69" s="248" t="s">
        <v>55</v>
      </c>
      <c r="H69" s="146" t="s">
        <v>184</v>
      </c>
      <c r="I69" s="249" t="s">
        <v>141</v>
      </c>
      <c r="J69" s="250" t="s">
        <v>142</v>
      </c>
    </row>
    <row r="70" spans="1:10" s="1" customFormat="1" ht="18" customHeight="1" x14ac:dyDescent="0.25">
      <c r="A70" s="277">
        <v>1032</v>
      </c>
      <c r="B70" s="279">
        <v>5225</v>
      </c>
      <c r="C70" s="145" t="s">
        <v>9</v>
      </c>
      <c r="D70" s="329" t="s">
        <v>89</v>
      </c>
      <c r="E70" s="330"/>
      <c r="F70" s="330"/>
      <c r="G70" s="149">
        <v>4257</v>
      </c>
      <c r="H70" s="240">
        <v>0</v>
      </c>
      <c r="I70" s="241">
        <v>-387</v>
      </c>
      <c r="J70" s="242">
        <f>SUM(G70+I70)</f>
        <v>3870</v>
      </c>
    </row>
    <row r="71" spans="1:10" ht="18" customHeight="1" x14ac:dyDescent="0.25">
      <c r="A71" s="265">
        <v>2143</v>
      </c>
      <c r="B71" s="86">
        <v>5229</v>
      </c>
      <c r="C71" s="88" t="s">
        <v>10</v>
      </c>
      <c r="D71" s="331" t="s">
        <v>90</v>
      </c>
      <c r="E71" s="332"/>
      <c r="F71" s="332"/>
      <c r="G71" s="266">
        <v>13692</v>
      </c>
      <c r="H71" s="243">
        <v>0</v>
      </c>
      <c r="I71" s="241">
        <f t="shared" ref="I71:I92" si="6">SUM(H71)</f>
        <v>0</v>
      </c>
      <c r="J71" s="242">
        <f t="shared" ref="J71:J93" si="7">SUM(G71+I71)</f>
        <v>13692</v>
      </c>
    </row>
    <row r="72" spans="1:10" ht="18" customHeight="1" x14ac:dyDescent="0.25">
      <c r="A72" s="265">
        <v>2143</v>
      </c>
      <c r="B72" s="86">
        <v>5229</v>
      </c>
      <c r="C72" s="88" t="s">
        <v>10</v>
      </c>
      <c r="D72" s="331" t="s">
        <v>91</v>
      </c>
      <c r="E72" s="332"/>
      <c r="F72" s="332"/>
      <c r="G72" s="266">
        <v>4500</v>
      </c>
      <c r="H72" s="243">
        <v>0</v>
      </c>
      <c r="I72" s="241">
        <f t="shared" si="6"/>
        <v>0</v>
      </c>
      <c r="J72" s="242">
        <f t="shared" si="7"/>
        <v>4500</v>
      </c>
    </row>
    <row r="73" spans="1:10" ht="18" customHeight="1" x14ac:dyDescent="0.25">
      <c r="A73" s="265">
        <v>2292</v>
      </c>
      <c r="B73" s="86">
        <v>5323</v>
      </c>
      <c r="C73" s="88" t="s">
        <v>109</v>
      </c>
      <c r="D73" s="331" t="s">
        <v>110</v>
      </c>
      <c r="E73" s="332"/>
      <c r="F73" s="333"/>
      <c r="G73" s="266">
        <v>5000</v>
      </c>
      <c r="H73" s="243">
        <v>0</v>
      </c>
      <c r="I73" s="241">
        <f t="shared" si="6"/>
        <v>0</v>
      </c>
      <c r="J73" s="242">
        <f t="shared" si="7"/>
        <v>5000</v>
      </c>
    </row>
    <row r="74" spans="1:10" ht="14.1" customHeight="1" x14ac:dyDescent="0.25">
      <c r="A74" s="265">
        <v>2292</v>
      </c>
      <c r="B74" s="86">
        <v>5339</v>
      </c>
      <c r="C74" s="88" t="s">
        <v>107</v>
      </c>
      <c r="D74" s="331" t="s">
        <v>108</v>
      </c>
      <c r="E74" s="332"/>
      <c r="F74" s="333"/>
      <c r="G74" s="266">
        <v>324739.09999999998</v>
      </c>
      <c r="H74" s="243">
        <v>0</v>
      </c>
      <c r="I74" s="241">
        <f t="shared" si="6"/>
        <v>0</v>
      </c>
      <c r="J74" s="242">
        <f t="shared" si="7"/>
        <v>324739.09999999998</v>
      </c>
    </row>
    <row r="75" spans="1:10" ht="18" customHeight="1" x14ac:dyDescent="0.25">
      <c r="A75" s="265">
        <v>3119</v>
      </c>
      <c r="B75" s="86">
        <v>5331</v>
      </c>
      <c r="C75" s="88" t="s">
        <v>79</v>
      </c>
      <c r="D75" s="331" t="s">
        <v>92</v>
      </c>
      <c r="E75" s="332"/>
      <c r="F75" s="332"/>
      <c r="G75" s="266">
        <v>2940000</v>
      </c>
      <c r="H75" s="267">
        <v>0</v>
      </c>
      <c r="I75" s="241">
        <f t="shared" si="6"/>
        <v>0</v>
      </c>
      <c r="J75" s="242">
        <f t="shared" si="7"/>
        <v>2940000</v>
      </c>
    </row>
    <row r="76" spans="1:10" ht="18" customHeight="1" x14ac:dyDescent="0.25">
      <c r="A76" s="334">
        <v>3119</v>
      </c>
      <c r="B76" s="336">
        <v>5336</v>
      </c>
      <c r="C76" s="88" t="s">
        <v>78</v>
      </c>
      <c r="D76" s="331" t="s">
        <v>93</v>
      </c>
      <c r="E76" s="332"/>
      <c r="F76" s="332"/>
      <c r="G76" s="266">
        <v>12617.72</v>
      </c>
      <c r="H76" s="267">
        <v>0</v>
      </c>
      <c r="I76" s="241">
        <v>12007.25</v>
      </c>
      <c r="J76" s="242">
        <f t="shared" si="7"/>
        <v>24624.97</v>
      </c>
    </row>
    <row r="77" spans="1:10" ht="18" customHeight="1" x14ac:dyDescent="0.25">
      <c r="A77" s="335"/>
      <c r="B77" s="337"/>
      <c r="C77" s="88" t="s">
        <v>78</v>
      </c>
      <c r="D77" s="331" t="s">
        <v>94</v>
      </c>
      <c r="E77" s="332"/>
      <c r="F77" s="332"/>
      <c r="G77" s="266">
        <v>2226.66</v>
      </c>
      <c r="H77" s="267">
        <v>0</v>
      </c>
      <c r="I77" s="241">
        <v>2118.9299999999998</v>
      </c>
      <c r="J77" s="242">
        <f t="shared" si="7"/>
        <v>4345.59</v>
      </c>
    </row>
    <row r="78" spans="1:10" ht="18" customHeight="1" x14ac:dyDescent="0.25">
      <c r="A78" s="265">
        <v>3314</v>
      </c>
      <c r="B78" s="86">
        <v>5229</v>
      </c>
      <c r="C78" s="88" t="s">
        <v>10</v>
      </c>
      <c r="D78" s="331" t="s">
        <v>95</v>
      </c>
      <c r="E78" s="332"/>
      <c r="F78" s="332"/>
      <c r="G78" s="266">
        <v>550</v>
      </c>
      <c r="H78" s="243">
        <v>0</v>
      </c>
      <c r="I78" s="241">
        <f t="shared" si="6"/>
        <v>0</v>
      </c>
      <c r="J78" s="242">
        <f t="shared" si="7"/>
        <v>550</v>
      </c>
    </row>
    <row r="79" spans="1:10" ht="18" customHeight="1" x14ac:dyDescent="0.25">
      <c r="A79" s="265">
        <v>3329</v>
      </c>
      <c r="B79" s="86">
        <v>5223</v>
      </c>
      <c r="C79" s="88" t="s">
        <v>167</v>
      </c>
      <c r="D79" s="331" t="s">
        <v>168</v>
      </c>
      <c r="E79" s="332"/>
      <c r="F79" s="333"/>
      <c r="G79" s="266">
        <v>0</v>
      </c>
      <c r="H79" s="243">
        <v>0</v>
      </c>
      <c r="I79" s="241">
        <v>70000</v>
      </c>
      <c r="J79" s="242">
        <f t="shared" si="7"/>
        <v>70000</v>
      </c>
    </row>
    <row r="80" spans="1:10" ht="14.1" customHeight="1" x14ac:dyDescent="0.25">
      <c r="A80" s="265">
        <v>3419</v>
      </c>
      <c r="B80" s="86">
        <v>5222</v>
      </c>
      <c r="C80" s="88" t="s">
        <v>11</v>
      </c>
      <c r="D80" s="331" t="s">
        <v>82</v>
      </c>
      <c r="E80" s="332"/>
      <c r="F80" s="332"/>
      <c r="G80" s="266">
        <v>420000</v>
      </c>
      <c r="H80" s="243">
        <v>0</v>
      </c>
      <c r="I80" s="241">
        <f t="shared" si="6"/>
        <v>0</v>
      </c>
      <c r="J80" s="242">
        <f t="shared" si="7"/>
        <v>420000</v>
      </c>
    </row>
    <row r="81" spans="1:10" ht="14.1" customHeight="1" x14ac:dyDescent="0.25">
      <c r="A81" s="265">
        <v>3419</v>
      </c>
      <c r="B81" s="86">
        <v>5222</v>
      </c>
      <c r="C81" s="88" t="s">
        <v>11</v>
      </c>
      <c r="D81" s="331" t="s">
        <v>169</v>
      </c>
      <c r="E81" s="332"/>
      <c r="F81" s="332"/>
      <c r="G81" s="266">
        <v>0</v>
      </c>
      <c r="H81" s="243">
        <v>0</v>
      </c>
      <c r="I81" s="241">
        <v>15000</v>
      </c>
      <c r="J81" s="242">
        <f t="shared" si="7"/>
        <v>15000</v>
      </c>
    </row>
    <row r="82" spans="1:10" ht="18" customHeight="1" x14ac:dyDescent="0.25">
      <c r="A82" s="265">
        <v>3419</v>
      </c>
      <c r="B82" s="86">
        <v>6349</v>
      </c>
      <c r="C82" s="88" t="s">
        <v>81</v>
      </c>
      <c r="D82" s="331" t="s">
        <v>96</v>
      </c>
      <c r="E82" s="332"/>
      <c r="F82" s="332"/>
      <c r="G82" s="266">
        <v>20000</v>
      </c>
      <c r="H82" s="243">
        <v>0</v>
      </c>
      <c r="I82" s="241">
        <f t="shared" si="6"/>
        <v>0</v>
      </c>
      <c r="J82" s="242">
        <f t="shared" si="7"/>
        <v>20000</v>
      </c>
    </row>
    <row r="83" spans="1:10" ht="14.1" customHeight="1" x14ac:dyDescent="0.25">
      <c r="A83" s="265">
        <v>3421</v>
      </c>
      <c r="B83" s="86">
        <v>5222</v>
      </c>
      <c r="C83" s="88" t="s">
        <v>11</v>
      </c>
      <c r="D83" s="331" t="s">
        <v>83</v>
      </c>
      <c r="E83" s="332"/>
      <c r="F83" s="332"/>
      <c r="G83" s="266">
        <v>5000</v>
      </c>
      <c r="H83" s="243">
        <v>0</v>
      </c>
      <c r="I83" s="241">
        <f t="shared" si="6"/>
        <v>0</v>
      </c>
      <c r="J83" s="242">
        <f t="shared" si="7"/>
        <v>5000</v>
      </c>
    </row>
    <row r="84" spans="1:10" ht="18" customHeight="1" x14ac:dyDescent="0.25">
      <c r="A84" s="265">
        <v>3900</v>
      </c>
      <c r="B84" s="86">
        <v>5213</v>
      </c>
      <c r="C84" s="88" t="s">
        <v>164</v>
      </c>
      <c r="D84" s="338" t="s">
        <v>165</v>
      </c>
      <c r="E84" s="339"/>
      <c r="F84" s="340"/>
      <c r="G84" s="266">
        <v>0</v>
      </c>
      <c r="H84" s="243">
        <v>0</v>
      </c>
      <c r="I84" s="241">
        <v>12000</v>
      </c>
      <c r="J84" s="242">
        <f t="shared" si="7"/>
        <v>12000</v>
      </c>
    </row>
    <row r="85" spans="1:10" ht="14.1" customHeight="1" x14ac:dyDescent="0.25">
      <c r="A85" s="265">
        <v>3900</v>
      </c>
      <c r="B85" s="86">
        <v>5222</v>
      </c>
      <c r="C85" s="88" t="s">
        <v>11</v>
      </c>
      <c r="D85" s="338" t="s">
        <v>84</v>
      </c>
      <c r="E85" s="339"/>
      <c r="F85" s="340"/>
      <c r="G85" s="266">
        <v>15000</v>
      </c>
      <c r="H85" s="243">
        <v>0</v>
      </c>
      <c r="I85" s="241">
        <f t="shared" si="6"/>
        <v>0</v>
      </c>
      <c r="J85" s="242">
        <f t="shared" si="7"/>
        <v>15000</v>
      </c>
    </row>
    <row r="86" spans="1:10" ht="14.1" customHeight="1" x14ac:dyDescent="0.25">
      <c r="A86" s="265">
        <v>3900</v>
      </c>
      <c r="B86" s="86">
        <v>5222</v>
      </c>
      <c r="C86" s="88" t="s">
        <v>11</v>
      </c>
      <c r="D86" s="338" t="s">
        <v>85</v>
      </c>
      <c r="E86" s="339"/>
      <c r="F86" s="340"/>
      <c r="G86" s="266">
        <v>15000</v>
      </c>
      <c r="H86" s="243">
        <v>0</v>
      </c>
      <c r="I86" s="241">
        <f t="shared" si="6"/>
        <v>0</v>
      </c>
      <c r="J86" s="242">
        <f t="shared" si="7"/>
        <v>15000</v>
      </c>
    </row>
    <row r="87" spans="1:10" ht="23.45" customHeight="1" x14ac:dyDescent="0.25">
      <c r="A87" s="265">
        <v>3900</v>
      </c>
      <c r="B87" s="86">
        <v>6323</v>
      </c>
      <c r="C87" s="88" t="s">
        <v>68</v>
      </c>
      <c r="D87" s="331" t="s">
        <v>86</v>
      </c>
      <c r="E87" s="332"/>
      <c r="F87" s="332"/>
      <c r="G87" s="266">
        <v>20000</v>
      </c>
      <c r="H87" s="243">
        <v>0</v>
      </c>
      <c r="I87" s="241">
        <f t="shared" si="6"/>
        <v>0</v>
      </c>
      <c r="J87" s="242">
        <f t="shared" si="7"/>
        <v>20000</v>
      </c>
    </row>
    <row r="88" spans="1:10" ht="23.45" customHeight="1" x14ac:dyDescent="0.25">
      <c r="A88" s="265">
        <v>5512</v>
      </c>
      <c r="B88" s="86">
        <v>5222</v>
      </c>
      <c r="C88" s="88" t="s">
        <v>11</v>
      </c>
      <c r="D88" s="331" t="s">
        <v>158</v>
      </c>
      <c r="E88" s="332"/>
      <c r="F88" s="333"/>
      <c r="G88" s="266">
        <v>0</v>
      </c>
      <c r="H88" s="243">
        <v>0</v>
      </c>
      <c r="I88" s="241">
        <f>SUM(15000)</f>
        <v>15000</v>
      </c>
      <c r="J88" s="242">
        <f t="shared" si="7"/>
        <v>15000</v>
      </c>
    </row>
    <row r="89" spans="1:10" s="2" customFormat="1" ht="18" customHeight="1" x14ac:dyDescent="0.25">
      <c r="A89" s="265">
        <v>6171</v>
      </c>
      <c r="B89" s="86">
        <v>5221</v>
      </c>
      <c r="C89" s="88" t="s">
        <v>12</v>
      </c>
      <c r="D89" s="331" t="s">
        <v>97</v>
      </c>
      <c r="E89" s="332"/>
      <c r="F89" s="332"/>
      <c r="G89" s="266">
        <v>19961</v>
      </c>
      <c r="H89" s="243">
        <v>0</v>
      </c>
      <c r="I89" s="241">
        <f t="shared" si="6"/>
        <v>0</v>
      </c>
      <c r="J89" s="242">
        <f t="shared" si="7"/>
        <v>19961</v>
      </c>
    </row>
    <row r="90" spans="1:10" ht="18" customHeight="1" x14ac:dyDescent="0.25">
      <c r="A90" s="265">
        <v>6171</v>
      </c>
      <c r="B90" s="86">
        <v>5229</v>
      </c>
      <c r="C90" s="88" t="s">
        <v>10</v>
      </c>
      <c r="D90" s="331" t="s">
        <v>98</v>
      </c>
      <c r="E90" s="332"/>
      <c r="F90" s="332"/>
      <c r="G90" s="266">
        <v>7488</v>
      </c>
      <c r="H90" s="243">
        <v>0</v>
      </c>
      <c r="I90" s="241">
        <f t="shared" si="6"/>
        <v>0</v>
      </c>
      <c r="J90" s="242">
        <f t="shared" si="7"/>
        <v>7488</v>
      </c>
    </row>
    <row r="91" spans="1:10" ht="14.1" customHeight="1" x14ac:dyDescent="0.25">
      <c r="A91" s="265">
        <v>6171</v>
      </c>
      <c r="B91" s="86">
        <v>5321</v>
      </c>
      <c r="C91" s="88" t="s">
        <v>13</v>
      </c>
      <c r="D91" s="331" t="s">
        <v>87</v>
      </c>
      <c r="E91" s="332"/>
      <c r="F91" s="332"/>
      <c r="G91" s="266">
        <v>30000</v>
      </c>
      <c r="H91" s="243">
        <v>0</v>
      </c>
      <c r="I91" s="241">
        <v>20000</v>
      </c>
      <c r="J91" s="242">
        <f t="shared" si="7"/>
        <v>50000</v>
      </c>
    </row>
    <row r="92" spans="1:10" ht="18" customHeight="1" x14ac:dyDescent="0.25">
      <c r="A92" s="276">
        <v>6171</v>
      </c>
      <c r="B92" s="278">
        <v>5329</v>
      </c>
      <c r="C92" s="275" t="s">
        <v>14</v>
      </c>
      <c r="D92" s="341" t="s">
        <v>88</v>
      </c>
      <c r="E92" s="342"/>
      <c r="F92" s="342"/>
      <c r="G92" s="268">
        <v>39220</v>
      </c>
      <c r="H92" s="245">
        <v>0</v>
      </c>
      <c r="I92" s="246">
        <f t="shared" si="6"/>
        <v>0</v>
      </c>
      <c r="J92" s="247">
        <f t="shared" si="7"/>
        <v>39220</v>
      </c>
    </row>
    <row r="93" spans="1:10" ht="17.25" customHeight="1" thickBot="1" x14ac:dyDescent="0.3">
      <c r="A93" s="85">
        <v>6221</v>
      </c>
      <c r="B93" s="269">
        <v>5331</v>
      </c>
      <c r="C93" s="270" t="s">
        <v>79</v>
      </c>
      <c r="D93" s="343" t="s">
        <v>159</v>
      </c>
      <c r="E93" s="344"/>
      <c r="F93" s="344"/>
      <c r="G93" s="271">
        <v>0</v>
      </c>
      <c r="H93" s="272">
        <v>0</v>
      </c>
      <c r="I93" s="273">
        <f>SUM(10000)</f>
        <v>10000</v>
      </c>
      <c r="J93" s="274">
        <f t="shared" si="7"/>
        <v>10000</v>
      </c>
    </row>
    <row r="94" spans="1:10" s="1" customFormat="1" ht="15.75" thickBot="1" x14ac:dyDescent="0.3">
      <c r="A94" s="345" t="s">
        <v>23</v>
      </c>
      <c r="B94" s="345"/>
      <c r="C94" s="345"/>
      <c r="D94" s="345"/>
      <c r="E94" s="345"/>
      <c r="F94" s="37"/>
      <c r="G94" s="150">
        <f>SUM(G70:G93)</f>
        <v>3899251.4800000004</v>
      </c>
      <c r="H94" s="151">
        <f t="shared" ref="H94:J94" si="8">SUM(H70:H93)</f>
        <v>0</v>
      </c>
      <c r="I94" s="150">
        <f t="shared" si="8"/>
        <v>155739.18</v>
      </c>
      <c r="J94" s="239">
        <f t="shared" si="8"/>
        <v>4054990.66</v>
      </c>
    </row>
    <row r="95" spans="1:10" x14ac:dyDescent="0.25">
      <c r="A95" s="1"/>
      <c r="B95" s="1"/>
      <c r="C95" s="1"/>
      <c r="D95" s="1"/>
      <c r="E95" s="1"/>
      <c r="F95" s="38"/>
      <c r="G95" s="40"/>
      <c r="H95" s="1"/>
      <c r="I95" s="1"/>
      <c r="J95" s="1"/>
    </row>
  </sheetData>
  <mergeCells count="55">
    <mergeCell ref="D90:F90"/>
    <mergeCell ref="D91:F91"/>
    <mergeCell ref="D92:F92"/>
    <mergeCell ref="D93:F93"/>
    <mergeCell ref="A94:E94"/>
    <mergeCell ref="D89:F89"/>
    <mergeCell ref="D78:F78"/>
    <mergeCell ref="D79:F79"/>
    <mergeCell ref="D80:F80"/>
    <mergeCell ref="D81:F81"/>
    <mergeCell ref="D82:F82"/>
    <mergeCell ref="D83:F83"/>
    <mergeCell ref="D84:F84"/>
    <mergeCell ref="D85:F85"/>
    <mergeCell ref="D86:F86"/>
    <mergeCell ref="D87:F87"/>
    <mergeCell ref="D88:F88"/>
    <mergeCell ref="D74:F74"/>
    <mergeCell ref="D75:F75"/>
    <mergeCell ref="A76:A77"/>
    <mergeCell ref="B76:B77"/>
    <mergeCell ref="D76:F76"/>
    <mergeCell ref="D77:F77"/>
    <mergeCell ref="I54:J54"/>
    <mergeCell ref="D69:F69"/>
    <mergeCell ref="D70:F70"/>
    <mergeCell ref="D72:F72"/>
    <mergeCell ref="D73:F73"/>
    <mergeCell ref="D71:F71"/>
    <mergeCell ref="C51:D51"/>
    <mergeCell ref="A52:C52"/>
    <mergeCell ref="A54:E54"/>
    <mergeCell ref="B42:C42"/>
    <mergeCell ref="C12:D12"/>
    <mergeCell ref="A13:D13"/>
    <mergeCell ref="A15:D15"/>
    <mergeCell ref="B38:C38"/>
    <mergeCell ref="B39:C39"/>
    <mergeCell ref="B41:C41"/>
    <mergeCell ref="A43:C43"/>
    <mergeCell ref="A44:F44"/>
    <mergeCell ref="A45:D45"/>
    <mergeCell ref="A46:G46"/>
    <mergeCell ref="A48:G49"/>
    <mergeCell ref="I15:J15"/>
    <mergeCell ref="B32:C32"/>
    <mergeCell ref="B33:C33"/>
    <mergeCell ref="B35:C35"/>
    <mergeCell ref="B37:C37"/>
    <mergeCell ref="C11:D11"/>
    <mergeCell ref="C3:D3"/>
    <mergeCell ref="A4:C4"/>
    <mergeCell ref="A7:G8"/>
    <mergeCell ref="C9:D9"/>
    <mergeCell ref="C10:D10"/>
  </mergeCells>
  <pageMargins left="0" right="0" top="0.98425196850393704" bottom="0.39370078740157483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topLeftCell="A7" workbookViewId="0">
      <selection activeCell="N27" sqref="N27"/>
    </sheetView>
  </sheetViews>
  <sheetFormatPr defaultRowHeight="15" x14ac:dyDescent="0.25"/>
  <cols>
    <col min="1" max="1" width="3.7109375" style="107" customWidth="1"/>
    <col min="2" max="2" width="3.7109375" style="108" customWidth="1"/>
    <col min="3" max="3" width="2.28515625" style="108" customWidth="1"/>
    <col min="4" max="4" width="2.7109375" style="108" customWidth="1"/>
    <col min="5" max="5" width="2.42578125" style="108" customWidth="1"/>
    <col min="6" max="6" width="7.7109375" style="108" customWidth="1"/>
    <col min="7" max="7" width="5.7109375" style="109" customWidth="1"/>
    <col min="8" max="8" width="3.7109375" style="109" customWidth="1"/>
    <col min="9" max="9" width="9.7109375" style="109" customWidth="1"/>
    <col min="10" max="11" width="5.7109375" style="109" customWidth="1"/>
    <col min="12" max="13" width="11.7109375" style="110" customWidth="1"/>
    <col min="14" max="14" width="65.42578125" style="111" customWidth="1"/>
  </cols>
  <sheetData>
    <row r="1" spans="1:14" s="105" customFormat="1" x14ac:dyDescent="0.25">
      <c r="A1" s="107"/>
      <c r="B1" s="108"/>
      <c r="C1" s="108"/>
      <c r="D1" s="108"/>
      <c r="E1" s="108"/>
      <c r="F1" s="108"/>
      <c r="G1" s="109"/>
      <c r="H1" s="109"/>
      <c r="I1" s="109"/>
      <c r="J1" s="109"/>
      <c r="K1" s="109"/>
      <c r="L1" s="110"/>
      <c r="M1" s="110"/>
      <c r="N1" s="111"/>
    </row>
    <row r="2" spans="1:14" s="1" customFormat="1" ht="15.75" customHeight="1" x14ac:dyDescent="0.25">
      <c r="A2" s="112" t="s">
        <v>179</v>
      </c>
      <c r="B2" s="113"/>
      <c r="C2" s="113"/>
      <c r="D2" s="113"/>
      <c r="E2" s="108"/>
      <c r="F2" s="108"/>
      <c r="G2" s="109"/>
      <c r="H2" s="109"/>
      <c r="I2" s="109"/>
      <c r="J2" s="109"/>
      <c r="K2" s="109"/>
      <c r="L2" s="110"/>
      <c r="M2" s="110"/>
      <c r="N2" s="111"/>
    </row>
    <row r="3" spans="1:14" s="106" customFormat="1" ht="15.75" customHeight="1" x14ac:dyDescent="0.25">
      <c r="A3" s="112"/>
      <c r="B3" s="113"/>
      <c r="C3" s="113"/>
      <c r="D3" s="113"/>
      <c r="E3" s="108"/>
      <c r="F3" s="108"/>
      <c r="G3" s="109"/>
      <c r="H3" s="109"/>
      <c r="I3" s="109"/>
      <c r="J3" s="109"/>
      <c r="K3" s="109"/>
      <c r="L3" s="110"/>
      <c r="M3" s="110"/>
      <c r="N3" s="111"/>
    </row>
    <row r="4" spans="1:14" s="106" customFormat="1" ht="15.75" customHeight="1" thickBot="1" x14ac:dyDescent="0.3">
      <c r="A4" s="114" t="s">
        <v>151</v>
      </c>
      <c r="B4" s="115"/>
      <c r="C4" s="115"/>
      <c r="D4" s="115"/>
      <c r="E4" s="115"/>
      <c r="F4" s="115"/>
      <c r="G4" s="116"/>
      <c r="H4" s="116"/>
      <c r="I4" s="116"/>
      <c r="J4" s="116"/>
      <c r="K4" s="116"/>
      <c r="L4" s="117"/>
      <c r="M4" s="117"/>
      <c r="N4" s="118"/>
    </row>
    <row r="5" spans="1:14" s="136" customFormat="1" ht="15.75" customHeight="1" thickBot="1" x14ac:dyDescent="0.3">
      <c r="A5" s="225" t="s">
        <v>117</v>
      </c>
      <c r="B5" s="226" t="s">
        <v>118</v>
      </c>
      <c r="C5" s="226" t="s">
        <v>119</v>
      </c>
      <c r="D5" s="226" t="s">
        <v>120</v>
      </c>
      <c r="E5" s="226" t="s">
        <v>121</v>
      </c>
      <c r="F5" s="227" t="s">
        <v>122</v>
      </c>
      <c r="G5" s="228" t="s">
        <v>123</v>
      </c>
      <c r="H5" s="228" t="s">
        <v>124</v>
      </c>
      <c r="I5" s="228" t="s">
        <v>125</v>
      </c>
      <c r="J5" s="228" t="s">
        <v>126</v>
      </c>
      <c r="K5" s="228" t="s">
        <v>127</v>
      </c>
      <c r="L5" s="229" t="s">
        <v>128</v>
      </c>
      <c r="M5" s="229" t="s">
        <v>129</v>
      </c>
      <c r="N5" s="230" t="s">
        <v>130</v>
      </c>
    </row>
    <row r="6" spans="1:14" s="136" customFormat="1" ht="14.1" customHeight="1" x14ac:dyDescent="0.25">
      <c r="A6" s="119" t="s">
        <v>131</v>
      </c>
      <c r="B6" s="120" t="s">
        <v>131</v>
      </c>
      <c r="C6" s="121"/>
      <c r="D6" s="121">
        <v>231</v>
      </c>
      <c r="E6" s="122"/>
      <c r="F6" s="197" t="s">
        <v>132</v>
      </c>
      <c r="G6" s="198" t="s">
        <v>133</v>
      </c>
      <c r="H6" s="123">
        <v>0</v>
      </c>
      <c r="I6" s="123" t="s">
        <v>134</v>
      </c>
      <c r="J6" s="123">
        <v>0</v>
      </c>
      <c r="K6" s="123">
        <v>0</v>
      </c>
      <c r="L6" s="200">
        <v>26361.599999999999</v>
      </c>
      <c r="M6" s="200">
        <v>0</v>
      </c>
      <c r="N6" s="235" t="s">
        <v>171</v>
      </c>
    </row>
    <row r="7" spans="1:14" s="136" customFormat="1" ht="14.1" customHeight="1" thickBot="1" x14ac:dyDescent="0.3">
      <c r="A7" s="124" t="s">
        <v>131</v>
      </c>
      <c r="B7" s="125" t="s">
        <v>131</v>
      </c>
      <c r="C7" s="121"/>
      <c r="D7" s="121">
        <v>231</v>
      </c>
      <c r="E7" s="122"/>
      <c r="F7" s="198" t="s">
        <v>143</v>
      </c>
      <c r="G7" s="198" t="s">
        <v>144</v>
      </c>
      <c r="H7" s="123">
        <v>0</v>
      </c>
      <c r="I7" s="123" t="s">
        <v>134</v>
      </c>
      <c r="J7" s="123">
        <v>0</v>
      </c>
      <c r="K7" s="123">
        <v>0</v>
      </c>
      <c r="L7" s="200">
        <v>0</v>
      </c>
      <c r="M7" s="200">
        <v>26361.599999999999</v>
      </c>
      <c r="N7" s="236" t="s">
        <v>145</v>
      </c>
    </row>
    <row r="8" spans="1:14" s="136" customFormat="1" ht="14.1" customHeight="1" x14ac:dyDescent="0.25">
      <c r="A8" s="128" t="s">
        <v>131</v>
      </c>
      <c r="B8" s="129" t="s">
        <v>131</v>
      </c>
      <c r="C8" s="130"/>
      <c r="D8" s="130">
        <v>231</v>
      </c>
      <c r="E8" s="131"/>
      <c r="F8" s="197" t="s">
        <v>132</v>
      </c>
      <c r="G8" s="197" t="s">
        <v>133</v>
      </c>
      <c r="H8" s="132">
        <v>0</v>
      </c>
      <c r="I8" s="132" t="s">
        <v>135</v>
      </c>
      <c r="J8" s="132">
        <v>0</v>
      </c>
      <c r="K8" s="132">
        <v>0</v>
      </c>
      <c r="L8" s="201">
        <v>5638.4</v>
      </c>
      <c r="M8" s="201">
        <v>0</v>
      </c>
      <c r="N8" s="237" t="s">
        <v>172</v>
      </c>
    </row>
    <row r="9" spans="1:14" s="136" customFormat="1" ht="14.1" customHeight="1" thickBot="1" x14ac:dyDescent="0.3">
      <c r="A9" s="126" t="s">
        <v>131</v>
      </c>
      <c r="B9" s="127" t="s">
        <v>131</v>
      </c>
      <c r="C9" s="133"/>
      <c r="D9" s="133" t="s">
        <v>136</v>
      </c>
      <c r="E9" s="134"/>
      <c r="F9" s="199" t="s">
        <v>143</v>
      </c>
      <c r="G9" s="199" t="s">
        <v>144</v>
      </c>
      <c r="H9" s="135" t="s">
        <v>137</v>
      </c>
      <c r="I9" s="135" t="s">
        <v>135</v>
      </c>
      <c r="J9" s="135" t="s">
        <v>137</v>
      </c>
      <c r="K9" s="135" t="s">
        <v>137</v>
      </c>
      <c r="L9" s="218">
        <v>0</v>
      </c>
      <c r="M9" s="218">
        <v>5638.4</v>
      </c>
      <c r="N9" s="236" t="s">
        <v>146</v>
      </c>
    </row>
    <row r="10" spans="1:14" s="137" customFormat="1" ht="14.1" customHeight="1" thickBot="1" x14ac:dyDescent="0.25">
      <c r="A10" s="349" t="s">
        <v>138</v>
      </c>
      <c r="B10" s="349"/>
      <c r="C10" s="349"/>
      <c r="D10" s="349"/>
      <c r="E10" s="349"/>
      <c r="F10" s="349"/>
      <c r="G10" s="349"/>
      <c r="H10" s="349"/>
      <c r="I10" s="349"/>
      <c r="J10" s="349"/>
      <c r="K10" s="349"/>
      <c r="L10" s="231">
        <f>SUM(L6:L9)</f>
        <v>32000</v>
      </c>
      <c r="M10" s="231">
        <f>SUM(M6:M9)</f>
        <v>32000</v>
      </c>
      <c r="N10" s="232"/>
    </row>
    <row r="11" spans="1:14" ht="15.75" customHeight="1" x14ac:dyDescent="0.25"/>
    <row r="12" spans="1:14" s="6" customFormat="1" ht="16.350000000000001" customHeight="1" thickBot="1" x14ac:dyDescent="0.3">
      <c r="A12" s="207" t="s">
        <v>185</v>
      </c>
      <c r="B12" s="208"/>
      <c r="C12" s="208"/>
      <c r="D12" s="208"/>
      <c r="E12" s="208"/>
      <c r="F12" s="208"/>
      <c r="G12" s="209"/>
      <c r="H12" s="209"/>
      <c r="I12" s="209"/>
      <c r="J12" s="209"/>
      <c r="K12" s="209"/>
      <c r="L12" s="210"/>
      <c r="M12" s="210"/>
      <c r="N12" s="211"/>
    </row>
    <row r="13" spans="1:14" s="6" customFormat="1" ht="16.350000000000001" customHeight="1" thickBot="1" x14ac:dyDescent="0.3">
      <c r="A13" s="219" t="s">
        <v>117</v>
      </c>
      <c r="B13" s="220" t="s">
        <v>118</v>
      </c>
      <c r="C13" s="220" t="s">
        <v>119</v>
      </c>
      <c r="D13" s="220" t="s">
        <v>120</v>
      </c>
      <c r="E13" s="220" t="s">
        <v>121</v>
      </c>
      <c r="F13" s="221" t="s">
        <v>122</v>
      </c>
      <c r="G13" s="222" t="s">
        <v>123</v>
      </c>
      <c r="H13" s="222" t="s">
        <v>124</v>
      </c>
      <c r="I13" s="222" t="s">
        <v>125</v>
      </c>
      <c r="J13" s="222" t="s">
        <v>126</v>
      </c>
      <c r="K13" s="222" t="s">
        <v>127</v>
      </c>
      <c r="L13" s="223" t="s">
        <v>128</v>
      </c>
      <c r="M13" s="223" t="s">
        <v>129</v>
      </c>
      <c r="N13" s="224" t="s">
        <v>130</v>
      </c>
    </row>
    <row r="14" spans="1:14" s="6" customFormat="1" ht="12.95" customHeight="1" x14ac:dyDescent="0.25">
      <c r="A14" s="188" t="s">
        <v>131</v>
      </c>
      <c r="B14" s="189" t="s">
        <v>131</v>
      </c>
      <c r="C14" s="190"/>
      <c r="D14" s="190">
        <v>231</v>
      </c>
      <c r="E14" s="190"/>
      <c r="F14" s="212" t="s">
        <v>132</v>
      </c>
      <c r="G14" s="213" t="s">
        <v>149</v>
      </c>
      <c r="H14" s="213" t="s">
        <v>137</v>
      </c>
      <c r="I14" s="213" t="s">
        <v>175</v>
      </c>
      <c r="J14" s="213" t="s">
        <v>137</v>
      </c>
      <c r="K14" s="213" t="s">
        <v>153</v>
      </c>
      <c r="L14" s="214">
        <v>47000</v>
      </c>
      <c r="M14" s="214">
        <v>0</v>
      </c>
      <c r="N14" s="206" t="s">
        <v>186</v>
      </c>
    </row>
    <row r="15" spans="1:14" s="6" customFormat="1" ht="12.95" customHeight="1" thickBot="1" x14ac:dyDescent="0.3">
      <c r="A15" s="193" t="s">
        <v>131</v>
      </c>
      <c r="B15" s="194" t="s">
        <v>131</v>
      </c>
      <c r="C15" s="195"/>
      <c r="D15" s="195">
        <v>231</v>
      </c>
      <c r="E15" s="190"/>
      <c r="F15" s="215" t="s">
        <v>163</v>
      </c>
      <c r="G15" s="213" t="s">
        <v>144</v>
      </c>
      <c r="H15" s="216" t="s">
        <v>137</v>
      </c>
      <c r="I15" s="216" t="s">
        <v>175</v>
      </c>
      <c r="J15" s="216" t="s">
        <v>137</v>
      </c>
      <c r="K15" s="216" t="s">
        <v>153</v>
      </c>
      <c r="L15" s="217">
        <v>0</v>
      </c>
      <c r="M15" s="214">
        <v>47000</v>
      </c>
      <c r="N15" s="206" t="s">
        <v>173</v>
      </c>
    </row>
    <row r="16" spans="1:14" s="6" customFormat="1" ht="14.1" customHeight="1" thickBot="1" x14ac:dyDescent="0.3">
      <c r="A16" s="346" t="s">
        <v>138</v>
      </c>
      <c r="B16" s="347"/>
      <c r="C16" s="347"/>
      <c r="D16" s="347"/>
      <c r="E16" s="347"/>
      <c r="F16" s="347"/>
      <c r="G16" s="347"/>
      <c r="H16" s="347"/>
      <c r="I16" s="347"/>
      <c r="J16" s="347"/>
      <c r="K16" s="348"/>
      <c r="L16" s="233">
        <f>SUM(L14:L15)</f>
        <v>47000</v>
      </c>
      <c r="M16" s="233">
        <f>SUM(M14:M15)</f>
        <v>47000</v>
      </c>
      <c r="N16" s="234"/>
    </row>
    <row r="17" spans="1:14" ht="15.75" customHeight="1" x14ac:dyDescent="0.25"/>
    <row r="18" spans="1:14" s="6" customFormat="1" ht="16.350000000000001" customHeight="1" thickBot="1" x14ac:dyDescent="0.3">
      <c r="A18" s="207" t="s">
        <v>174</v>
      </c>
      <c r="B18" s="208"/>
      <c r="C18" s="208"/>
      <c r="D18" s="208"/>
      <c r="E18" s="208"/>
      <c r="F18" s="208"/>
      <c r="G18" s="209"/>
      <c r="H18" s="209"/>
      <c r="I18" s="209"/>
      <c r="J18" s="209"/>
      <c r="K18" s="209"/>
      <c r="L18" s="210"/>
      <c r="M18" s="210"/>
      <c r="N18" s="211"/>
    </row>
    <row r="19" spans="1:14" s="6" customFormat="1" ht="16.350000000000001" customHeight="1" thickBot="1" x14ac:dyDescent="0.3">
      <c r="A19" s="219" t="s">
        <v>117</v>
      </c>
      <c r="B19" s="220" t="s">
        <v>118</v>
      </c>
      <c r="C19" s="220" t="s">
        <v>119</v>
      </c>
      <c r="D19" s="220" t="s">
        <v>120</v>
      </c>
      <c r="E19" s="220" t="s">
        <v>121</v>
      </c>
      <c r="F19" s="221" t="s">
        <v>122</v>
      </c>
      <c r="G19" s="222" t="s">
        <v>123</v>
      </c>
      <c r="H19" s="222" t="s">
        <v>124</v>
      </c>
      <c r="I19" s="222" t="s">
        <v>125</v>
      </c>
      <c r="J19" s="222" t="s">
        <v>126</v>
      </c>
      <c r="K19" s="222" t="s">
        <v>127</v>
      </c>
      <c r="L19" s="223" t="s">
        <v>128</v>
      </c>
      <c r="M19" s="223" t="s">
        <v>129</v>
      </c>
      <c r="N19" s="224" t="s">
        <v>130</v>
      </c>
    </row>
    <row r="20" spans="1:14" s="6" customFormat="1" ht="12.95" customHeight="1" x14ac:dyDescent="0.25">
      <c r="A20" s="188" t="s">
        <v>131</v>
      </c>
      <c r="B20" s="189" t="s">
        <v>131</v>
      </c>
      <c r="C20" s="190"/>
      <c r="D20" s="190">
        <v>231</v>
      </c>
      <c r="E20" s="190"/>
      <c r="F20" s="212" t="s">
        <v>132</v>
      </c>
      <c r="G20" s="213" t="s">
        <v>187</v>
      </c>
      <c r="H20" s="213" t="s">
        <v>137</v>
      </c>
      <c r="I20" s="213" t="s">
        <v>176</v>
      </c>
      <c r="J20" s="213" t="s">
        <v>137</v>
      </c>
      <c r="K20" s="213" t="s">
        <v>153</v>
      </c>
      <c r="L20" s="214">
        <v>2000000</v>
      </c>
      <c r="M20" s="214">
        <v>0</v>
      </c>
      <c r="N20" s="206" t="s">
        <v>177</v>
      </c>
    </row>
    <row r="21" spans="1:14" s="6" customFormat="1" ht="12.95" customHeight="1" thickBot="1" x14ac:dyDescent="0.3">
      <c r="A21" s="193" t="s">
        <v>131</v>
      </c>
      <c r="B21" s="194" t="s">
        <v>131</v>
      </c>
      <c r="C21" s="195"/>
      <c r="D21" s="195">
        <v>231</v>
      </c>
      <c r="E21" s="190"/>
      <c r="F21" s="215" t="s">
        <v>143</v>
      </c>
      <c r="G21" s="213" t="s">
        <v>156</v>
      </c>
      <c r="H21" s="216" t="s">
        <v>137</v>
      </c>
      <c r="I21" s="216" t="s">
        <v>176</v>
      </c>
      <c r="J21" s="216" t="s">
        <v>137</v>
      </c>
      <c r="K21" s="216" t="s">
        <v>176</v>
      </c>
      <c r="L21" s="217">
        <v>0</v>
      </c>
      <c r="M21" s="214">
        <v>2000000</v>
      </c>
      <c r="N21" s="206" t="s">
        <v>178</v>
      </c>
    </row>
    <row r="22" spans="1:14" s="6" customFormat="1" ht="14.1" customHeight="1" thickBot="1" x14ac:dyDescent="0.3">
      <c r="A22" s="346" t="s">
        <v>138</v>
      </c>
      <c r="B22" s="347"/>
      <c r="C22" s="347"/>
      <c r="D22" s="347"/>
      <c r="E22" s="347"/>
      <c r="F22" s="347"/>
      <c r="G22" s="347"/>
      <c r="H22" s="347"/>
      <c r="I22" s="347"/>
      <c r="J22" s="347"/>
      <c r="K22" s="348"/>
      <c r="L22" s="233">
        <f>SUM(L20:L21)</f>
        <v>2000000</v>
      </c>
      <c r="M22" s="233">
        <f>SUM(M20:M21)</f>
        <v>2000000</v>
      </c>
      <c r="N22" s="234"/>
    </row>
    <row r="23" spans="1:14" ht="9.9499999999999993" customHeight="1" x14ac:dyDescent="0.25"/>
    <row r="24" spans="1:14" s="196" customFormat="1" ht="15.75" customHeight="1" thickBot="1" x14ac:dyDescent="0.3">
      <c r="A24" s="187" t="s">
        <v>180</v>
      </c>
      <c r="B24" s="283"/>
      <c r="C24" s="283"/>
      <c r="D24" s="283"/>
      <c r="E24" s="283"/>
      <c r="F24" s="283"/>
      <c r="G24" s="284"/>
      <c r="H24" s="284"/>
      <c r="I24" s="284"/>
      <c r="J24" s="284"/>
      <c r="K24" s="284"/>
      <c r="L24" s="285"/>
      <c r="M24" s="285"/>
      <c r="N24" s="286"/>
    </row>
    <row r="25" spans="1:14" s="6" customFormat="1" ht="16.350000000000001" customHeight="1" thickBot="1" x14ac:dyDescent="0.3">
      <c r="A25" s="219" t="s">
        <v>117</v>
      </c>
      <c r="B25" s="220" t="s">
        <v>118</v>
      </c>
      <c r="C25" s="220" t="s">
        <v>119</v>
      </c>
      <c r="D25" s="220" t="s">
        <v>120</v>
      </c>
      <c r="E25" s="220" t="s">
        <v>121</v>
      </c>
      <c r="F25" s="221" t="s">
        <v>122</v>
      </c>
      <c r="G25" s="222" t="s">
        <v>123</v>
      </c>
      <c r="H25" s="222" t="s">
        <v>124</v>
      </c>
      <c r="I25" s="222" t="s">
        <v>125</v>
      </c>
      <c r="J25" s="222" t="s">
        <v>126</v>
      </c>
      <c r="K25" s="222" t="s">
        <v>127</v>
      </c>
      <c r="L25" s="223" t="s">
        <v>128</v>
      </c>
      <c r="M25" s="223" t="s">
        <v>129</v>
      </c>
      <c r="N25" s="224" t="s">
        <v>130</v>
      </c>
    </row>
    <row r="26" spans="1:14" s="6" customFormat="1" ht="12.95" customHeight="1" x14ac:dyDescent="0.25">
      <c r="A26" s="188" t="s">
        <v>131</v>
      </c>
      <c r="B26" s="189" t="s">
        <v>131</v>
      </c>
      <c r="C26" s="190"/>
      <c r="D26" s="190">
        <v>231</v>
      </c>
      <c r="E26" s="190"/>
      <c r="F26" s="212" t="s">
        <v>143</v>
      </c>
      <c r="G26" s="213" t="s">
        <v>156</v>
      </c>
      <c r="H26" s="213" t="s">
        <v>137</v>
      </c>
      <c r="I26" s="213" t="s">
        <v>137</v>
      </c>
      <c r="J26" s="213" t="s">
        <v>137</v>
      </c>
      <c r="K26" s="213" t="s">
        <v>137</v>
      </c>
      <c r="L26" s="214">
        <v>0</v>
      </c>
      <c r="M26" s="214">
        <v>-640225.46</v>
      </c>
      <c r="N26" s="206" t="s">
        <v>181</v>
      </c>
    </row>
    <row r="27" spans="1:14" s="6" customFormat="1" ht="12.95" customHeight="1" thickBot="1" x14ac:dyDescent="0.3">
      <c r="A27" s="193" t="s">
        <v>131</v>
      </c>
      <c r="B27" s="194" t="s">
        <v>131</v>
      </c>
      <c r="C27" s="195"/>
      <c r="D27" s="195">
        <v>231</v>
      </c>
      <c r="E27" s="190"/>
      <c r="F27" s="215" t="s">
        <v>143</v>
      </c>
      <c r="G27" s="213" t="s">
        <v>156</v>
      </c>
      <c r="H27" s="216" t="s">
        <v>137</v>
      </c>
      <c r="I27" s="216" t="s">
        <v>137</v>
      </c>
      <c r="J27" s="216" t="s">
        <v>137</v>
      </c>
      <c r="K27" s="216" t="s">
        <v>176</v>
      </c>
      <c r="L27" s="217">
        <v>0</v>
      </c>
      <c r="M27" s="214">
        <v>640225.46</v>
      </c>
      <c r="N27" s="206" t="s">
        <v>182</v>
      </c>
    </row>
    <row r="28" spans="1:14" s="6" customFormat="1" ht="14.1" customHeight="1" thickBot="1" x14ac:dyDescent="0.3">
      <c r="A28" s="346" t="s">
        <v>138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  <c r="L28" s="233">
        <f>SUM(L26:L27)</f>
        <v>0</v>
      </c>
      <c r="M28" s="233">
        <f>SUM(M26:M27)</f>
        <v>0</v>
      </c>
      <c r="N28" s="234"/>
    </row>
    <row r="30" spans="1:14" s="1" customFormat="1" x14ac:dyDescent="0.25">
      <c r="A30" s="138" t="s">
        <v>23</v>
      </c>
      <c r="B30" s="138"/>
      <c r="C30" s="138"/>
      <c r="D30" s="138"/>
      <c r="E30" s="48"/>
      <c r="F30" s="53"/>
      <c r="G30" s="105"/>
      <c r="H30" s="105"/>
      <c r="I30" s="105"/>
      <c r="J30" s="105"/>
      <c r="K30" s="105"/>
      <c r="L30" s="105"/>
      <c r="M30" s="105"/>
      <c r="N30" s="105"/>
    </row>
  </sheetData>
  <mergeCells count="4">
    <mergeCell ref="A28:K28"/>
    <mergeCell ref="A16:K16"/>
    <mergeCell ref="A22:K22"/>
    <mergeCell ref="A10:K10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Příloha RO č. 12</vt:lpstr>
      <vt:lpstr>Rozpočtové opatření č. 12</vt:lpstr>
      <vt:lpstr>'Přehled o stavu rozpočtu 2022'!Názvy_tisku</vt:lpstr>
      <vt:lpstr>'Rozpočtové opatření č. 12'!Názvy_tisku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2022-12-16T05:36:19Z</cp:lastPrinted>
  <dcterms:created xsi:type="dcterms:W3CDTF">2021-02-27T14:36:32Z</dcterms:created>
  <dcterms:modified xsi:type="dcterms:W3CDTF">2024-01-11T07:06:44Z</dcterms:modified>
</cp:coreProperties>
</file>