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30" yWindow="570" windowWidth="17895" windowHeight="6600" firstSheet="1" activeTab="2"/>
  </bookViews>
  <sheets>
    <sheet name="Přehled o stavu rozpočtu 2022" sheetId="25" r:id="rId1"/>
    <sheet name="Příloha RO č. 14" sheetId="62" r:id="rId2"/>
    <sheet name="Rozpočtové opatření č. 14" sheetId="61" r:id="rId3"/>
  </sheets>
  <definedNames>
    <definedName name="_xlnm.Print_Titles" localSheetId="0">'Přehled o stavu rozpočtu 2022'!$1:$2</definedName>
  </definedNames>
  <calcPr calcId="145621"/>
</workbook>
</file>

<file path=xl/calcChain.xml><?xml version="1.0" encoding="utf-8"?>
<calcChain xmlns="http://schemas.openxmlformats.org/spreadsheetml/2006/main">
  <c r="M111" i="61" l="1"/>
  <c r="I44" i="62"/>
  <c r="I45" i="62"/>
  <c r="I42" i="62"/>
  <c r="I37" i="62" l="1"/>
  <c r="M117" i="61" l="1"/>
  <c r="L117" i="61"/>
  <c r="L111" i="61"/>
  <c r="M89" i="61"/>
  <c r="L89" i="61"/>
  <c r="M19" i="61"/>
  <c r="L19" i="61"/>
  <c r="M12" i="61"/>
  <c r="M8" i="61"/>
  <c r="I39" i="62" l="1"/>
  <c r="I35" i="62"/>
  <c r="I34" i="62"/>
  <c r="I41" i="62"/>
  <c r="I33" i="62"/>
  <c r="I4" i="62"/>
  <c r="C73" i="25" l="1"/>
  <c r="E68" i="25"/>
  <c r="E67" i="25"/>
  <c r="E66" i="25"/>
  <c r="D66" i="25"/>
  <c r="D65" i="25"/>
  <c r="D72" i="25" s="1"/>
  <c r="C65" i="25"/>
  <c r="C69" i="25" s="1"/>
  <c r="C62" i="25"/>
  <c r="C61" i="25"/>
  <c r="D60" i="25"/>
  <c r="C60" i="25"/>
  <c r="E53" i="25"/>
  <c r="E40" i="25"/>
  <c r="E19" i="25"/>
  <c r="E23" i="25" s="1"/>
  <c r="D69" i="25" l="1"/>
  <c r="D61" i="25"/>
  <c r="E44" i="25"/>
  <c r="D73" i="25"/>
  <c r="D74" i="25" s="1"/>
  <c r="E61" i="25"/>
  <c r="E73" i="25" s="1"/>
  <c r="E60" i="25"/>
  <c r="D62" i="25"/>
  <c r="E65" i="25"/>
  <c r="E69" i="25" s="1"/>
  <c r="C72" i="25"/>
  <c r="C74" i="25" s="1"/>
  <c r="E62" i="25" l="1"/>
  <c r="E72" i="25"/>
  <c r="E74" i="25" s="1"/>
  <c r="J81" i="62" l="1"/>
  <c r="H94" i="62" l="1"/>
  <c r="G94" i="62"/>
  <c r="I93" i="62"/>
  <c r="J93" i="62" s="1"/>
  <c r="I92" i="62"/>
  <c r="J92" i="62" s="1"/>
  <c r="J91" i="62"/>
  <c r="I90" i="62"/>
  <c r="J90" i="62" s="1"/>
  <c r="I89" i="62"/>
  <c r="J89" i="62" s="1"/>
  <c r="I88" i="62"/>
  <c r="J88" i="62" s="1"/>
  <c r="I87" i="62"/>
  <c r="J87" i="62" s="1"/>
  <c r="I86" i="62"/>
  <c r="J86" i="62" s="1"/>
  <c r="I85" i="62"/>
  <c r="J85" i="62" s="1"/>
  <c r="J84" i="62"/>
  <c r="I83" i="62"/>
  <c r="J83" i="62" s="1"/>
  <c r="I82" i="62"/>
  <c r="J82" i="62" s="1"/>
  <c r="J80" i="62"/>
  <c r="I79" i="62"/>
  <c r="J79" i="62" s="1"/>
  <c r="J78" i="62"/>
  <c r="I77" i="62"/>
  <c r="J77" i="62" s="1"/>
  <c r="J76" i="62"/>
  <c r="J75" i="62"/>
  <c r="I74" i="62"/>
  <c r="J74" i="62" s="1"/>
  <c r="I73" i="62"/>
  <c r="J73" i="62" s="1"/>
  <c r="I72" i="62"/>
  <c r="J72" i="62" s="1"/>
  <c r="I71" i="62"/>
  <c r="J71" i="62" s="1"/>
  <c r="I70" i="62"/>
  <c r="J70" i="62" s="1"/>
  <c r="J69" i="62"/>
  <c r="I52" i="62"/>
  <c r="H52" i="62"/>
  <c r="G52" i="62"/>
  <c r="F52" i="62"/>
  <c r="E52" i="62"/>
  <c r="J51" i="62"/>
  <c r="J52" i="62" s="1"/>
  <c r="J45" i="62"/>
  <c r="J44" i="62"/>
  <c r="H43" i="62"/>
  <c r="G43" i="62"/>
  <c r="F43" i="62"/>
  <c r="E43" i="62"/>
  <c r="J42" i="62"/>
  <c r="J41" i="62"/>
  <c r="J40" i="62"/>
  <c r="J39" i="62"/>
  <c r="I38" i="62"/>
  <c r="J38" i="62" s="1"/>
  <c r="J37" i="62"/>
  <c r="J36" i="62"/>
  <c r="I43" i="62"/>
  <c r="J34" i="62"/>
  <c r="J33" i="62"/>
  <c r="H13" i="62"/>
  <c r="G13" i="62"/>
  <c r="F13" i="62"/>
  <c r="E13" i="62"/>
  <c r="I12" i="62"/>
  <c r="J12" i="62" s="1"/>
  <c r="I11" i="62"/>
  <c r="J11" i="62" s="1"/>
  <c r="I10" i="62"/>
  <c r="J4" i="62"/>
  <c r="I13" i="62" l="1"/>
  <c r="J94" i="62"/>
  <c r="J10" i="62"/>
  <c r="J35" i="62"/>
  <c r="J43" i="62" s="1"/>
  <c r="I54" i="62" s="1"/>
  <c r="I94" i="62"/>
  <c r="I15" i="62" l="1"/>
  <c r="J13" i="62"/>
</calcChain>
</file>

<file path=xl/sharedStrings.xml><?xml version="1.0" encoding="utf-8"?>
<sst xmlns="http://schemas.openxmlformats.org/spreadsheetml/2006/main" count="814" uniqueCount="283">
  <si>
    <t>I. ROZPOČTOVÉ PŘÍJMY</t>
  </si>
  <si>
    <t>Paragraf</t>
  </si>
  <si>
    <t>Položka</t>
  </si>
  <si>
    <t>Text</t>
  </si>
  <si>
    <t>0000</t>
  </si>
  <si>
    <t>6171</t>
  </si>
  <si>
    <t>Činnost místní správy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</si>
  <si>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</si>
  <si>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</si>
  <si>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</si>
  <si>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</si>
  <si>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</si>
  <si>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</si>
  <si>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</si>
  <si>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</si>
  <si>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</si>
  <si>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</si>
  <si>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</si>
  <si>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</si>
  <si>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</si>
  <si>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Finanční operace</t>
  </si>
  <si>
    <t>Ostatní činnosti</t>
  </si>
  <si>
    <t>FINANCOVÁNÍ</t>
  </si>
  <si>
    <t>Zpracovala : Pavlína Minářová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</si>
  <si>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</si>
  <si>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</si>
  <si>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</si>
  <si>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</si>
  <si>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</si>
  <si>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</si>
  <si>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</si>
  <si>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</si>
  <si>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</si>
  <si>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</si>
  <si>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</si>
  <si>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</si>
  <si>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</si>
  <si>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</si>
  <si>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</si>
  <si>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</si>
  <si>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</si>
  <si>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</si>
  <si>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</si>
  <si>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</si>
  <si>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</si>
  <si>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</si>
  <si>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</si>
  <si>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</si>
  <si>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</si>
  <si>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Arial"/>
        <family val="2"/>
        <charset val="238"/>
      </rPr>
      <t>Poznámka: (-) = úspora</t>
    </r>
  </si>
  <si>
    <t>PŘÍJMY 2022 celkem (+)</t>
  </si>
  <si>
    <t>VÝDAJE 2022 celkem (-)</t>
  </si>
  <si>
    <t>Rozpočet  schválený 2022</t>
  </si>
  <si>
    <t>Úpravený rozpočet 2021</t>
  </si>
  <si>
    <t>Stav k 31.12.2021 (skutečnost)</t>
  </si>
  <si>
    <t>ROZPOČET na ROK 2022</t>
  </si>
  <si>
    <t>8124</t>
  </si>
  <si>
    <t>Uhrazené splátky dlouhod. přijatých půjček (-)</t>
  </si>
  <si>
    <t xml:space="preserve">Odvětvové třídění RS </t>
  </si>
  <si>
    <t>Civilní připravenost na krizové stavy</t>
  </si>
  <si>
    <t>Požární ochrana a IZS</t>
  </si>
  <si>
    <t>103x</t>
  </si>
  <si>
    <t>52xx</t>
  </si>
  <si>
    <t>55xx</t>
  </si>
  <si>
    <t>63xx</t>
  </si>
  <si>
    <t>64xx</t>
  </si>
  <si>
    <t>3xxx</t>
  </si>
  <si>
    <t>Služby pro obyvatelstvo</t>
  </si>
  <si>
    <t>Investiční transfery církvím a nábož.společnostem</t>
  </si>
  <si>
    <t>611x</t>
  </si>
  <si>
    <t>Zastupitelské orgány a volby</t>
  </si>
  <si>
    <t>FINANCOVÁNÍ CELKEM CELKEM</t>
  </si>
  <si>
    <t>2xxx</t>
  </si>
  <si>
    <t>Průmyslová a ostatní odvětví hospodářství</t>
  </si>
  <si>
    <t>pol. 8123</t>
  </si>
  <si>
    <r>
      <rPr>
        <b/>
        <sz val="9"/>
        <color theme="1"/>
        <rFont val="Arial"/>
        <family val="2"/>
        <charset val="238"/>
      </rPr>
      <t>VÝDAJE - ZÁVAZNÝ UKAZATEL - odvětvové třídění RS</t>
    </r>
    <r>
      <rPr>
        <sz val="9"/>
        <color theme="1"/>
        <rFont val="Arial"/>
        <family val="2"/>
        <charset val="238"/>
      </rPr>
      <t xml:space="preserve"> v rozsahu dle výše uvedeného třídění + </t>
    </r>
    <r>
      <rPr>
        <b/>
        <sz val="9"/>
        <color theme="1"/>
        <rFont val="Arial"/>
        <family val="2"/>
        <charset val="238"/>
      </rPr>
      <t>"Finanční vztahy k jiným osobám"</t>
    </r>
  </si>
  <si>
    <r>
      <rPr>
        <b/>
        <sz val="12"/>
        <color theme="1"/>
        <rFont val="Arial"/>
        <family val="2"/>
        <charset val="238"/>
      </rPr>
      <t>Finanční vztahy k jiným osobám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sz val="7"/>
        <color theme="1"/>
        <rFont val="Arial"/>
        <family val="2"/>
        <charset val="238"/>
      </rPr>
      <t>(vč. příspěvků a dotací příspěvkové organizaci)</t>
    </r>
    <r>
      <rPr>
        <b/>
        <sz val="10"/>
        <color theme="1"/>
        <rFont val="Arial"/>
        <family val="2"/>
        <charset val="238"/>
      </rPr>
      <t xml:space="preserve"> - ZÁVAZNÝ UKAZATEL ROZPOČTU</t>
    </r>
  </si>
  <si>
    <t>Součást výše uvedeného odvětvové třídění RS.</t>
  </si>
  <si>
    <t>Neinvest.transfery zřízeným příspěvkovým org.</t>
  </si>
  <si>
    <t>Neinvestiční příspěvky zřízeným přísp.org.</t>
  </si>
  <si>
    <t>Příjemce - účel</t>
  </si>
  <si>
    <r>
      <t>Ostatní inv.transfery veř.rozp.územní úrovně</t>
    </r>
    <r>
      <rPr>
        <b/>
        <sz val="6"/>
        <rFont val="Arial"/>
        <family val="2"/>
        <charset val="238"/>
      </rPr>
      <t xml:space="preserve"> ZJ 035</t>
    </r>
  </si>
  <si>
    <t>TJ SOKOL Štíty, spolek - transfery na činnost roku 2022</t>
  </si>
  <si>
    <t>DMM Tetřívci Štíty - fin.dar na prac.pomůcky pro děti kroužku DMM Tetřívci</t>
  </si>
  <si>
    <t>Crhovská chasa - na pořádání spol., kultur. a sport. akcí v roce 2022</t>
  </si>
  <si>
    <t>Klub seniorů Štíty, z.s. - na poř. přednášek, kult.akcí, ... v roce 2022</t>
  </si>
  <si>
    <t>Charita Zábřeh - inv.dar na zajištění mobility pracovníků terénních soci.a zdrav.služeb - kofinancování invest.projektů obnovvy vozového parku</t>
  </si>
  <si>
    <t>Město Zábřeh - za řešení přestupků</t>
  </si>
  <si>
    <t>Mikroregion Zábřežsko - členský příspěvek za rok 2022</t>
  </si>
  <si>
    <t xml:space="preserve">SVOL, komora obecních lesů - členský příspěvek na rok 2022 </t>
  </si>
  <si>
    <t>SDRUŽENÍ CESTOVNÍHO RUCHU Jeseníky - člen.příspěvek na rok 2022</t>
  </si>
  <si>
    <t>Asociace turistických informačních center - člen.příspěvek na rok 2022</t>
  </si>
  <si>
    <t>ZŠ a MŠ Štíty - příspěvek na provoz ZŠ  a MŠ od zřizovatele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</si>
  <si>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120513014</t>
    </r>
    <r>
      <rPr>
        <sz val="8"/>
        <rFont val="Arial"/>
        <family val="2"/>
        <charset val="238"/>
      </rPr>
      <t xml:space="preserve"> 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</si>
  <si>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120113014</t>
    </r>
    <r>
      <rPr>
        <sz val="8"/>
        <rFont val="Arial"/>
        <family val="2"/>
        <charset val="238"/>
      </rPr>
      <t xml:space="preserve"> (nár.podíl)</t>
    </r>
  </si>
  <si>
    <t xml:space="preserve">Svaz knihovníků a informačních pracovníků - členský příspěvek 2022 </t>
  </si>
  <si>
    <t xml:space="preserve">Sdružení obcí Orlicko - inv.dar na nákup sněh.pásového vozidla - rolby  </t>
  </si>
  <si>
    <t xml:space="preserve">MAS Horní Pomoraví, o.p.s. - členský příspěvek v za rok 2022 </t>
  </si>
  <si>
    <t>Sdružení místních samospráv ČR, z. s. - členský příspěvek na rok 2022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</si>
  <si>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</si>
  <si>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</si>
  <si>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23.03.2022: </t>
    </r>
  </si>
  <si>
    <t>622x</t>
  </si>
  <si>
    <t>Zahraniční pomoc a mezinárodní spolupráce j.n.</t>
  </si>
  <si>
    <t>VÝDAJE vč. FINANCOVÁNÍ CELKEM</t>
  </si>
  <si>
    <t>Investiční výdaje (6xxx)</t>
  </si>
  <si>
    <t>Neinvestiční výdaje (5xxx)</t>
  </si>
  <si>
    <t>Neinvestiční transfery cizím p.o.</t>
  </si>
  <si>
    <t xml:space="preserve">KIDSOK - příspěvek na dopravní obslužnost na rok 2022 </t>
  </si>
  <si>
    <r>
      <t xml:space="preserve">Neinvestiční transfery krajům </t>
    </r>
    <r>
      <rPr>
        <b/>
        <sz val="6"/>
        <rFont val="Arial"/>
        <family val="2"/>
        <charset val="238"/>
      </rPr>
      <t>ZJ 035</t>
    </r>
  </si>
  <si>
    <t xml:space="preserve">Pardubický kraj - příspěvek na dopravní obslužnost na rok 2022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</si>
  <si>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1/2022 - RMě Štíty č. 79 dne 06.04.2022: 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</si>
  <si>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</si>
  <si>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</si>
  <si>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</si>
  <si>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t>Rozpočtové změny 2022</t>
  </si>
  <si>
    <t>Rozpočet upravený 2022</t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</si>
  <si>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</si>
  <si>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</si>
  <si>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</si>
  <si>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</si>
  <si>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</si>
  <si>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</si>
  <si>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</si>
  <si>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</si>
  <si>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</si>
  <si>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</si>
  <si>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</si>
  <si>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</si>
  <si>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</si>
  <si>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00303453</t>
  </si>
  <si>
    <t>000000</t>
  </si>
  <si>
    <t>4116</t>
  </si>
  <si>
    <t>104513013</t>
  </si>
  <si>
    <t>104113013</t>
  </si>
  <si>
    <t>231</t>
  </si>
  <si>
    <t>0</t>
  </si>
  <si>
    <t>Celkem</t>
  </si>
  <si>
    <t>ROZPOČTOVÉ OPATŘENÍ aktuální</t>
  </si>
  <si>
    <t>¯</t>
  </si>
  <si>
    <t>Rozpočtové změny 2022 celkem</t>
  </si>
  <si>
    <t>ROZPOČET UPRAVENÝ na ROK 2022</t>
  </si>
  <si>
    <t>003xxx</t>
  </si>
  <si>
    <t>5xxx</t>
  </si>
  <si>
    <t>VPP - výdaje hrazené z účelové neinvestiční dotace (EU)</t>
  </si>
  <si>
    <t>VPP - výdaje hrazené z účelové neinvestiční dotace (SR)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</si>
  <si>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č. 21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</si>
  <si>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2/2022 - RMě Štíty č. 80 dne 21.04.2022: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</si>
  <si>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3/2022 - RMě Štíty č. 81 dne 04.05.2022: </t>
    </r>
  </si>
  <si>
    <t>I. (změna - navýšení) Neinvestiční dotace na VEŘEJNĚ PROSPĚŠNÉ PRÁCE (VPP) - dotace EU a SR - Úřad práce Šumperk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</si>
  <si>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4/2022 - RMě Štíty č. 82 dne 18.05.2022: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</si>
  <si>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5/2022 - RMě Štíty č. 83 dne 01.06.2022: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</si>
  <si>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6/2022 - ZMě Štíty č. 23 dne 15.06.2022: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</si>
  <si>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7/2022 - RMě Štíty č. 86 dne 27.07.2022: </t>
    </r>
  </si>
  <si>
    <t>SH ČMS - Sbor dobrovolných hasičů Horní Studénky - fin.dar na částečné pokrytí nákladů na pořízení nástřikového terče</t>
  </si>
  <si>
    <t>ZŠ a MŠ Štíty - dar na zakoupení učebnic pro žáky z Ukrajiny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</si>
  <si>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8/2022 - RMě Štíty č. 87 dne 10.08.2022: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</si>
  <si>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9/2022 - RMě Štíty č. 88 dne 31.08.2022: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</si>
  <si>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10/2022 - ZMě Štíty č. 24 dne 21.09.2022: </t>
    </r>
  </si>
  <si>
    <t>Neinvestiční transfery nefinančním podnikatelským subj. - práv.osobám</t>
  </si>
  <si>
    <t>JEDNOTA s.d. Zábřeh - fin.dar na Podporu venkovské prodejny na Březné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</si>
  <si>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11/2022 - ZMě Štíty č. 1 dne 19.10.2022: </t>
    </r>
  </si>
  <si>
    <t>Neinvestiční transfery církvím a náboženským společnostem</t>
  </si>
  <si>
    <r>
      <t xml:space="preserve">Římskokatolická farnost Štíty - fin.dar na </t>
    </r>
    <r>
      <rPr>
        <sz val="7"/>
        <rFont val="Arial"/>
        <family val="2"/>
        <charset val="238"/>
      </rPr>
      <t>Obnovu kaple sv. Cyrila a Metoděje</t>
    </r>
  </si>
  <si>
    <t xml:space="preserve">TJ SOKOL Štíty, spolek - fin.dar na podporu letní přípravy stol.tenistek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</si>
  <si>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12/2022 - RMě Štíty č. 3 dne 23.11.2022: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</si>
  <si>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13/2022 - ZMě Štíty č. 2 dne 30.11.2022: </t>
    </r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</si>
  <si>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 vč. vazeb na dotační prostředky</t>
    </r>
  </si>
  <si>
    <r>
      <t xml:space="preserve">·  </t>
    </r>
    <r>
      <rPr>
        <b/>
        <sz val="10"/>
        <color indexed="18"/>
        <rFont val="Arial"/>
        <family val="2"/>
        <charset val="238"/>
      </rPr>
      <t xml:space="preserve">Změny rozpočtu - dotační prostředky (účelové prostředky) </t>
    </r>
    <r>
      <rPr>
        <b/>
        <sz val="8"/>
        <color indexed="18"/>
        <rFont val="Arial"/>
        <family val="2"/>
        <charset val="238"/>
      </rPr>
      <t>vč. vazeb na dotační prostředky:</t>
    </r>
  </si>
  <si>
    <t>TJ SOKOL Štíty, spolek - fin.dar na Vánoční turnaj ve stolním tenise</t>
  </si>
  <si>
    <t>Příjem z daně z přidané hodnoty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</si>
  <si>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14/2022 - RMě Štíty č. 5 dne 31.12.2022: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</si>
  <si>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 č. 14/2022 (8115 - zapojení vl.fin.zdrojů) - RMě Štíty dne 31.12.2022: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</si>
  <si>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 č. 14/2022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RMě Štíty dne 31.12.2022: </t>
    </r>
  </si>
  <si>
    <t>RO č. 14/2022</t>
  </si>
  <si>
    <t>Popis  (Rozpočtový doklad č. 000000040)</t>
  </si>
  <si>
    <t>Poznámka: příjem dotace až v roce 2023.</t>
  </si>
  <si>
    <t>Služby pro obyvatelstvo - Neinvestiční výdaje</t>
  </si>
  <si>
    <r>
      <t xml:space="preserve">IX. </t>
    </r>
    <r>
      <rPr>
        <b/>
        <sz val="12"/>
        <rFont val="Calibri"/>
        <family val="2"/>
        <charset val="238"/>
      </rPr>
      <t>Neinvestiční dotace - na odbornou přípravu a za uskutečněný zásah JSDH Štíty - ÚZ14004 - SR prostřednictvím KrÚ Olomouc</t>
    </r>
  </si>
  <si>
    <t>Popis  (Rozpočtový doklad č. 000000046)</t>
  </si>
  <si>
    <t>14004</t>
  </si>
  <si>
    <t xml:space="preserve">Neinvestiční dotace - na odbornou přípravu a za uskutečněný zásah JSDH Štíty </t>
  </si>
  <si>
    <t>0055xx</t>
  </si>
  <si>
    <t>Požární ochrana a IZS - výdaje hrazené z účelové neinvestiční dotace</t>
  </si>
  <si>
    <t xml:space="preserve">2) Změny rozpočtu - vlastní - PŘÍJMY: </t>
  </si>
  <si>
    <t>Popis  (Rozpočtový doklad č. 000000047)</t>
  </si>
  <si>
    <t>Příjem z daně z příjmů FO placené plátci</t>
  </si>
  <si>
    <t>Příjem z daně z příjmů FO placené poplatníky</t>
  </si>
  <si>
    <t>Př.z DPFO vybírané srážkou podle zvlášt.sazby daně</t>
  </si>
  <si>
    <t>Příjem z daně z příjmů právnických osob</t>
  </si>
  <si>
    <t>Př.z odvodů za odnětí půdy ze zem.půd.fondu dle z.</t>
  </si>
  <si>
    <t>Příjem z poplatku z pobytu</t>
  </si>
  <si>
    <t>Př.z poplatku za obecní systém odpad.hosp.a příj.z</t>
  </si>
  <si>
    <t>Příjem ze zrušených místních poplatků</t>
  </si>
  <si>
    <t>Příjem ze správních poplatků</t>
  </si>
  <si>
    <t>Př.z daně z hazard.her s výj.dílčí daně z tech.her</t>
  </si>
  <si>
    <t>Př.ze zruš.odvodu z loterií a podob. her kromě od.</t>
  </si>
  <si>
    <t>Příjem z daně z nemovitých věcí</t>
  </si>
  <si>
    <t>001032</t>
  </si>
  <si>
    <t>LES - Př.z poskytov. služeb, výrobků,prací,výkonů a práv</t>
  </si>
  <si>
    <t>LES - Př.z prodeje zboží (již nakoupen. za účelem prod.)</t>
  </si>
  <si>
    <t>002143</t>
  </si>
  <si>
    <t>TIC - Př.z poskytov. služeb, výrobků,prací,výkonů a práv</t>
  </si>
  <si>
    <t>TIC - Př.z prodeje zboží (již nakoupen. za účelem prod.)</t>
  </si>
  <si>
    <t>002321</t>
  </si>
  <si>
    <t>Kanalizace a ČOV - Př.z poskytov. služeb, výrobků,prací,výkonů a práv (stočné)</t>
  </si>
  <si>
    <t>003314</t>
  </si>
  <si>
    <t>KNIHOVNA - Přijaté neinvestiční příspěvky a náhrady</t>
  </si>
  <si>
    <t>003319</t>
  </si>
  <si>
    <t>KULTURA - Př.z poskytov. služeb, výrobků,prací,výkonů a práv</t>
  </si>
  <si>
    <t>KULTURA - Příjem z pronájmu nebo pachtu ost. nemov.věcí a JČ</t>
  </si>
  <si>
    <t>KULTURA - Přijaté neinvestiční příspěvky a náhrady</t>
  </si>
  <si>
    <t>KULTURA - Ostatní nedaňové příjmy jinde nezařazené</t>
  </si>
  <si>
    <t>003399</t>
  </si>
  <si>
    <t>Výročí - Přijaté peněžité neinvestiční dary - MAGNA Automotive Stity s.r.o. - finanční dar - "Oslavy výročí města Štíty"</t>
  </si>
  <si>
    <t>003539</t>
  </si>
  <si>
    <t>ZDRAVOTNÍ STŘEDISKO - Př.z poskytov. služeb, výrobků,prací,výkonů a práv</t>
  </si>
  <si>
    <t>ZDRAVOTNÍ STŘEDISKO - Příjem z pronájmu nebo pachtu ost. nemov.věcí a JČ</t>
  </si>
  <si>
    <t>ZDRAVOTNÍ STŘEDISKO - Příjem z pronájmu nebo pachtu movitých věcí</t>
  </si>
  <si>
    <t>003612</t>
  </si>
  <si>
    <t>BH - Př.z poskytov. služeb, výrobků,prací,výkonů a práv</t>
  </si>
  <si>
    <t>BH - Příjem z pronájmu nebo pachtu ost. nemov.věcí a JČ</t>
  </si>
  <si>
    <t>BH - Přijaté neinvestiční příspěvky a náhrady</t>
  </si>
  <si>
    <t>003613</t>
  </si>
  <si>
    <t>NBH - Př.z poskytov. služeb, výrobků,prací,výkonů a práv</t>
  </si>
  <si>
    <t>NBH - Příjem z pronájmu nebo pachtu ost. nemov.věcí a JČ</t>
  </si>
  <si>
    <t>NBH - Příjem z pronájmu nebo pachtu movitých věcí</t>
  </si>
  <si>
    <t>003632</t>
  </si>
  <si>
    <t>POHŘEBNICTVÍ - Př.z poskytov. služeb, výrobků,prací,výkonů a práv</t>
  </si>
  <si>
    <t>003633</t>
  </si>
  <si>
    <t xml:space="preserve"> INVESTICE "Příprava stavebních parcel" - přeložka energetického zařízení ČEZ</t>
  </si>
  <si>
    <t>003639</t>
  </si>
  <si>
    <t>MH - Př.z poskytov. služeb, výrobků,prací,výkonů a práv</t>
  </si>
  <si>
    <t>MH - Ostatní příjmy z vlastní činnosti</t>
  </si>
  <si>
    <t>MH - Příjem z pronájmu nebo pachtu pozemků</t>
  </si>
  <si>
    <t>MH - Příjem z pronájmu nebo pachtu ost. nemov.věcí a JČ</t>
  </si>
  <si>
    <t>MH - Příjem z pronájmu nebo pachtu movitých věcí</t>
  </si>
  <si>
    <t>MH - Příjem z prodeje pozemků</t>
  </si>
  <si>
    <t>003721</t>
  </si>
  <si>
    <t>Nebezpečné odpady - Př.z poskytov. služeb, výrobků,prací,výkonů a práv</t>
  </si>
  <si>
    <t>003722</t>
  </si>
  <si>
    <t>Komunální odpady - Př.z prodeje zboží (již nakoupen. za účelem prod.)</t>
  </si>
  <si>
    <t>003724</t>
  </si>
  <si>
    <t>Využ. a zneškodňování nebezpčných odpadů - Př.z poskytov. služeb, výrobků,prací,výkonů a práv</t>
  </si>
  <si>
    <t>Využ. a zneškodňování nebezpčných odpadů  - Přijaté neinvestiční příspěvky a náhrady</t>
  </si>
  <si>
    <t>003725</t>
  </si>
  <si>
    <t>Využ. a zneškodňování komunálních odpadů  - Př.z poskytov. služeb, výrobků,prací,výkonů a práv</t>
  </si>
  <si>
    <t>003729</t>
  </si>
  <si>
    <t>Ostatní nakládání s odpady - Př.z poskytov. služeb, výrobků,prací,výkonů a práv</t>
  </si>
  <si>
    <t>006171</t>
  </si>
  <si>
    <t>Správa - Př.z poskytov. služeb, výrobků,prací,výkonů a práv</t>
  </si>
  <si>
    <t>006310</t>
  </si>
  <si>
    <t>Finanční operace - Příjem z úroků - ZBÚ</t>
  </si>
  <si>
    <t>236</t>
  </si>
  <si>
    <t>Finanční operace - Příjem z úroků - SF</t>
  </si>
  <si>
    <t xml:space="preserve">3) Změny rozpočtu - vlastní - VÝDAJE: </t>
  </si>
  <si>
    <t>Popis  (Rozpočtový doklad č. 000000042)</t>
  </si>
  <si>
    <t>00103x</t>
  </si>
  <si>
    <t>LESNÍ HOSPODÁŘSTVÍ - Neinvestiční výdaje</t>
  </si>
  <si>
    <t>002xxx</t>
  </si>
  <si>
    <t>Průmyslová a ostatní odvětví hospodářství - Ostatní neinvestiční výdaje j.n.</t>
  </si>
  <si>
    <t>0052xx</t>
  </si>
  <si>
    <t>Civilní připravenost na krizové stavy - Ostatní neinvestiční výdaje j.n.</t>
  </si>
  <si>
    <t>Ostatní záležitosti požární ochrany a integrovaného záchranného systému - Ostatní neinvestiční výdaje j.n.</t>
  </si>
  <si>
    <t>Činnost místní správy - Ostatní neinvestiční výdaje j.n.</t>
  </si>
  <si>
    <t>00622x</t>
  </si>
  <si>
    <t>Ostatní zahraniční pomoc - Ostatní neinvestiční výdaje j.n.</t>
  </si>
  <si>
    <t>0063xx</t>
  </si>
  <si>
    <t>Ostatní finanční operace - Ostatní neinvestiční výdaje j.n.</t>
  </si>
  <si>
    <t>6xxx</t>
  </si>
  <si>
    <t xml:space="preserve">INVESTICE - "Štíty - úprava autobusové zastávky" </t>
  </si>
  <si>
    <t>INVESTICE - "Cyklostezka Březná".</t>
  </si>
  <si>
    <t>INVESTICE - "Rezervní vrt Štíty" .</t>
  </si>
  <si>
    <t>INVESTICE -  "Strojní česla".</t>
  </si>
  <si>
    <t>INVESTICE - "SPORTOVNÍ HALA"</t>
  </si>
  <si>
    <t>INVESTICE - "Nová hasičárna ve Štítech".</t>
  </si>
  <si>
    <t>INVESTICE - Stroje, přístroje a zařízení  - např. výpočetní technika nad 40.tis. Kč.</t>
  </si>
  <si>
    <t xml:space="preserve">4) Změny rozpočtu - vlastní - FINANCOVÁNÍ: </t>
  </si>
  <si>
    <t>Popis  (Rozpočtový doklad č. 000000054)</t>
  </si>
  <si>
    <t>8115 - zapojení vl.fin.zdrojů - snižení</t>
  </si>
  <si>
    <t>0064xx</t>
  </si>
  <si>
    <t>Ostatní činnosti  - Ostatní neinvestiční výdaje j.n.</t>
  </si>
  <si>
    <t>Ostatní činnosti  - Ostatní investiční výdaje j.n.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</si>
</sst>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b/>
      <i/>
      <sz val="6"/>
      <color rgb="FF000000"/>
      <name val="Arial"/>
      <family val="2"/>
      <charset val="238"/>
    </font>
    <font>
      <b/>
      <i/>
      <sz val="7.5"/>
      <name val="Arial"/>
      <family val="2"/>
      <charset val="238"/>
    </font>
    <font>
      <b/>
      <sz val="7.5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9499999999999993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i/>
      <sz val="8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u/>
      <sz val="12.5"/>
      <color rgb="FF000080"/>
      <name val="Arial"/>
      <family val="2"/>
      <charset val="238"/>
    </font>
    <font>
      <b/>
      <u/>
      <sz val="7"/>
      <name val="Arial"/>
      <family val="2"/>
      <charset val="238"/>
    </font>
    <font>
      <b/>
      <u/>
      <sz val="12.5"/>
      <name val="Arial"/>
      <family val="2"/>
      <charset val="238"/>
    </font>
    <font>
      <b/>
      <i/>
      <sz val="6"/>
      <name val="Arial"/>
      <family val="2"/>
      <charset val="238"/>
    </font>
    <font>
      <sz val="8.9499999999999993"/>
      <name val="Arial"/>
      <family val="2"/>
      <charset val="238"/>
    </font>
    <font>
      <sz val="7"/>
      <name val="Arial"/>
      <family val="2"/>
      <charset val="238"/>
    </font>
    <font>
      <b/>
      <sz val="10.65"/>
      <color indexed="18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u/>
      <sz val="12.5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.5"/>
      <color rgb="FF000080"/>
      <name val="Arial"/>
      <family val="2"/>
      <charset val="238"/>
    </font>
    <font>
      <b/>
      <sz val="9"/>
      <color rgb="FF00008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0080"/>
      <name val="Arial"/>
      <family val="2"/>
      <charset val="238"/>
    </font>
    <font>
      <b/>
      <sz val="7"/>
      <color indexed="1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theme="1"/>
      <name val="Calibri"/>
      <family val="2"/>
      <scheme val="minor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sz val="12"/>
      <color indexed="8"/>
      <name val="Calibri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7"/>
      <name val="Arial"/>
      <family val="2"/>
      <charset val="238"/>
    </font>
    <font>
      <b/>
      <sz val="7"/>
      <name val="Symbol"/>
      <family val="1"/>
      <charset val="2"/>
    </font>
    <font>
      <sz val="9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u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4"/>
      <name val="Arial"/>
      <family val="2"/>
      <charset val="238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"/>
    </font>
    <font>
      <b/>
      <sz val="8"/>
      <color indexed="18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Calibri"/>
      <family val="2"/>
      <scheme val="minor"/>
    </font>
    <font>
      <i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4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7.5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47"/>
      </patternFill>
    </fill>
    <fill>
      <patternFill patternType="solid">
        <fgColor theme="9" tint="0.79998168889431442"/>
        <bgColor indexed="64"/>
      </patternFill>
    </fill>
  </fills>
  <borders count="348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rgb="FF000000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 style="hair">
        <color auto="1"/>
      </right>
      <top style="medium">
        <color indexed="8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auto="1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auto="1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auto="1"/>
      </left>
      <right style="medium">
        <color indexed="8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8">
    <xf numFmtId="0" fontId="0" fillId="0" borderId="0"/>
    <xf numFmtId="0" fontId="2" fillId="0" borderId="0"/>
    <xf numFmtId="0" fontId="8" fillId="0" borderId="0"/>
    <xf numFmtId="0" fontId="38" fillId="0" borderId="0"/>
    <xf numFmtId="0" fontId="1" fillId="0" borderId="0"/>
    <xf numFmtId="0" fontId="61" fillId="0" borderId="0"/>
    <xf numFmtId="0" fontId="2" fillId="0" borderId="0"/>
    <xf numFmtId="0" fontId="97" fillId="0" borderId="0"/>
  </cellStyleXfs>
  <cellXfs count="601">
    <xf numFmtId="0" fontId="0" fillId="0" borderId="0" xfId="0"/>
    <xf numFmtId="0" fontId="2" fillId="0" borderId="0" xfId="1"/>
    <xf numFmtId="0" fontId="9" fillId="0" borderId="0" xfId="0" applyFont="1"/>
    <xf numFmtId="0" fontId="10" fillId="0" borderId="0" xfId="0" applyFont="1"/>
    <xf numFmtId="2" fontId="3" fillId="2" borderId="8" xfId="0" applyNumberFormat="1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3" fillId="0" borderId="0" xfId="0" applyNumberFormat="1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165" fontId="16" fillId="0" borderId="0" xfId="0" applyNumberFormat="1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justify" vertical="center"/>
    </xf>
    <xf numFmtId="0" fontId="21" fillId="0" borderId="0" xfId="0" applyFont="1" applyFill="1" applyAlignment="1" applyProtection="1">
      <alignment vertical="center"/>
    </xf>
    <xf numFmtId="165" fontId="13" fillId="5" borderId="11" xfId="0" applyNumberFormat="1" applyFont="1" applyFill="1" applyBorder="1" applyAlignment="1" applyProtection="1">
      <alignment vertical="center"/>
    </xf>
    <xf numFmtId="165" fontId="13" fillId="5" borderId="0" xfId="0" applyNumberFormat="1" applyFont="1" applyFill="1" applyAlignment="1" applyProtection="1">
      <alignment vertical="center"/>
    </xf>
    <xf numFmtId="3" fontId="27" fillId="6" borderId="12" xfId="0" applyNumberFormat="1" applyFont="1" applyFill="1" applyBorder="1" applyAlignment="1" applyProtection="1">
      <alignment horizontal="center" vertical="center" wrapText="1"/>
    </xf>
    <xf numFmtId="165" fontId="29" fillId="5" borderId="14" xfId="0" applyNumberFormat="1" applyFont="1" applyFill="1" applyBorder="1" applyAlignment="1" applyProtection="1">
      <alignment vertical="center" wrapText="1"/>
    </xf>
    <xf numFmtId="165" fontId="29" fillId="5" borderId="15" xfId="0" applyNumberFormat="1" applyFont="1" applyFill="1" applyBorder="1" applyAlignment="1" applyProtection="1">
      <alignment vertical="center" wrapText="1"/>
    </xf>
    <xf numFmtId="165" fontId="24" fillId="6" borderId="12" xfId="0" applyNumberFormat="1" applyFont="1" applyFill="1" applyBorder="1" applyAlignment="1" applyProtection="1">
      <alignment vertical="center" wrapText="1"/>
    </xf>
    <xf numFmtId="0" fontId="30" fillId="0" borderId="11" xfId="0" applyFont="1" applyFill="1" applyBorder="1" applyAlignment="1" applyProtection="1">
      <alignment horizontal="center" vertical="center"/>
    </xf>
    <xf numFmtId="0" fontId="29" fillId="0" borderId="3" xfId="0" applyFont="1" applyFill="1" applyBorder="1" applyAlignment="1" applyProtection="1">
      <alignment vertical="center"/>
    </xf>
    <xf numFmtId="0" fontId="29" fillId="0" borderId="16" xfId="0" applyFont="1" applyFill="1" applyBorder="1" applyAlignment="1" applyProtection="1">
      <alignment vertical="center" wrapText="1"/>
    </xf>
    <xf numFmtId="165" fontId="29" fillId="5" borderId="17" xfId="0" applyNumberFormat="1" applyFont="1" applyFill="1" applyBorder="1" applyAlignment="1" applyProtection="1">
      <alignment horizontal="right" vertical="center" wrapText="1"/>
    </xf>
    <xf numFmtId="165" fontId="29" fillId="5" borderId="17" xfId="0" applyNumberFormat="1" applyFont="1" applyFill="1" applyBorder="1" applyAlignment="1" applyProtection="1">
      <alignment vertical="center" wrapText="1"/>
    </xf>
    <xf numFmtId="0" fontId="29" fillId="0" borderId="7" xfId="0" applyFont="1" applyFill="1" applyBorder="1" applyAlignment="1" applyProtection="1">
      <alignment vertical="center"/>
    </xf>
    <xf numFmtId="0" fontId="29" fillId="0" borderId="18" xfId="0" applyFont="1" applyFill="1" applyBorder="1" applyAlignment="1" applyProtection="1">
      <alignment vertical="center" wrapText="1"/>
    </xf>
    <xf numFmtId="165" fontId="29" fillId="0" borderId="13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Alignment="1" applyProtection="1">
      <alignment vertical="center"/>
    </xf>
    <xf numFmtId="166" fontId="29" fillId="0" borderId="0" xfId="0" applyNumberFormat="1" applyFont="1" applyFill="1" applyAlignment="1" applyProtection="1">
      <alignment vertical="center"/>
    </xf>
    <xf numFmtId="165" fontId="29" fillId="5" borderId="19" xfId="0" applyNumberFormat="1" applyFont="1" applyFill="1" applyBorder="1" applyAlignment="1" applyProtection="1">
      <alignment vertical="center" wrapText="1"/>
    </xf>
    <xf numFmtId="165" fontId="29" fillId="5" borderId="20" xfId="0" applyNumberFormat="1" applyFont="1" applyFill="1" applyBorder="1" applyAlignment="1" applyProtection="1">
      <alignment vertical="center" wrapText="1"/>
    </xf>
    <xf numFmtId="165" fontId="24" fillId="6" borderId="12" xfId="0" applyNumberFormat="1" applyFont="1" applyFill="1" applyBorder="1" applyAlignment="1" applyProtection="1">
      <alignment vertical="center"/>
    </xf>
    <xf numFmtId="165" fontId="6" fillId="0" borderId="0" xfId="0" applyNumberFormat="1" applyFont="1" applyFill="1" applyAlignment="1" applyProtection="1">
      <alignment vertical="center"/>
    </xf>
    <xf numFmtId="164" fontId="46" fillId="2" borderId="9" xfId="0" applyNumberFormat="1" applyFont="1" applyFill="1" applyBorder="1" applyAlignment="1">
      <alignment horizontal="right" vertical="center" wrapText="1"/>
    </xf>
    <xf numFmtId="2" fontId="49" fillId="0" borderId="0" xfId="0" applyNumberFormat="1" applyFont="1" applyAlignment="1">
      <alignment horizontal="left" vertical="center"/>
    </xf>
    <xf numFmtId="164" fontId="50" fillId="0" borderId="0" xfId="0" applyNumberFormat="1" applyFont="1" applyAlignment="1">
      <alignment horizontal="left" vertical="center"/>
    </xf>
    <xf numFmtId="164" fontId="54" fillId="0" borderId="0" xfId="0" applyNumberFormat="1" applyFont="1" applyAlignment="1">
      <alignment vertical="center"/>
    </xf>
    <xf numFmtId="165" fontId="47" fillId="0" borderId="0" xfId="3" applyNumberFormat="1" applyFont="1" applyAlignment="1">
      <alignment vertical="center"/>
    </xf>
    <xf numFmtId="164" fontId="57" fillId="0" borderId="0" xfId="0" applyNumberFormat="1" applyFont="1" applyAlignment="1">
      <alignment vertical="center"/>
    </xf>
    <xf numFmtId="165" fontId="43" fillId="0" borderId="0" xfId="3" applyNumberFormat="1" applyFont="1" applyAlignment="1">
      <alignment horizontal="right"/>
    </xf>
    <xf numFmtId="2" fontId="58" fillId="0" borderId="0" xfId="0" applyNumberFormat="1" applyFont="1" applyAlignment="1">
      <alignment horizontal="left" vertical="center"/>
    </xf>
    <xf numFmtId="2" fontId="51" fillId="0" borderId="0" xfId="0" applyNumberFormat="1" applyFont="1" applyAlignment="1">
      <alignment horizontal="left" vertical="center"/>
    </xf>
    <xf numFmtId="164" fontId="54" fillId="0" borderId="0" xfId="1" applyNumberFormat="1" applyFont="1" applyAlignment="1">
      <alignment vertical="center"/>
    </xf>
    <xf numFmtId="164" fontId="57" fillId="0" borderId="0" xfId="1" applyNumberFormat="1" applyFont="1" applyAlignment="1">
      <alignment vertical="center"/>
    </xf>
    <xf numFmtId="164" fontId="45" fillId="4" borderId="5" xfId="0" applyNumberFormat="1" applyFont="1" applyFill="1" applyBorder="1" applyAlignment="1">
      <alignment horizontal="right" vertical="center"/>
    </xf>
    <xf numFmtId="0" fontId="0" fillId="4" borderId="0" xfId="0" applyFill="1"/>
    <xf numFmtId="164" fontId="48" fillId="0" borderId="0" xfId="3" applyNumberFormat="1" applyFont="1" applyAlignment="1">
      <alignment vertical="center" wrapText="1"/>
    </xf>
    <xf numFmtId="164" fontId="47" fillId="0" borderId="0" xfId="3" applyNumberFormat="1" applyFont="1" applyAlignment="1">
      <alignment vertical="center"/>
    </xf>
    <xf numFmtId="164" fontId="47" fillId="6" borderId="21" xfId="3" applyNumberFormat="1" applyFont="1" applyFill="1" applyBorder="1" applyAlignment="1">
      <alignment vertical="center" wrapText="1"/>
    </xf>
    <xf numFmtId="49" fontId="40" fillId="0" borderId="0" xfId="3" applyNumberFormat="1" applyFont="1" applyAlignment="1">
      <alignment vertical="center" wrapText="1"/>
    </xf>
    <xf numFmtId="164" fontId="47" fillId="0" borderId="0" xfId="3" applyNumberFormat="1" applyFont="1" applyAlignment="1">
      <alignment horizontal="right" vertical="center" wrapText="1"/>
    </xf>
    <xf numFmtId="164" fontId="43" fillId="0" borderId="0" xfId="3" applyNumberFormat="1" applyFont="1" applyAlignment="1">
      <alignment vertical="center"/>
    </xf>
    <xf numFmtId="164" fontId="43" fillId="0" borderId="0" xfId="3" applyNumberFormat="1" applyFont="1" applyAlignment="1">
      <alignment horizontal="right" vertical="center"/>
    </xf>
    <xf numFmtId="164" fontId="45" fillId="4" borderId="35" xfId="0" applyNumberFormat="1" applyFont="1" applyFill="1" applyBorder="1" applyAlignment="1">
      <alignment horizontal="right" vertical="center"/>
    </xf>
    <xf numFmtId="49" fontId="11" fillId="4" borderId="34" xfId="0" applyNumberFormat="1" applyFont="1" applyFill="1" applyBorder="1" applyAlignment="1">
      <alignment horizontal="left" vertical="center"/>
    </xf>
    <xf numFmtId="164" fontId="64" fillId="4" borderId="6" xfId="0" applyNumberFormat="1" applyFont="1" applyFill="1" applyBorder="1" applyAlignment="1">
      <alignment horizontal="right" vertical="center"/>
    </xf>
    <xf numFmtId="164" fontId="45" fillId="2" borderId="10" xfId="0" applyNumberFormat="1" applyFont="1" applyFill="1" applyBorder="1" applyAlignment="1">
      <alignment horizontal="right" vertical="center" wrapText="1"/>
    </xf>
    <xf numFmtId="164" fontId="68" fillId="10" borderId="31" xfId="0" applyNumberFormat="1" applyFont="1" applyFill="1" applyBorder="1" applyAlignment="1">
      <alignment vertical="center" wrapText="1"/>
    </xf>
    <xf numFmtId="49" fontId="11" fillId="4" borderId="3" xfId="0" applyNumberFormat="1" applyFont="1" applyFill="1" applyBorder="1" applyAlignment="1">
      <alignment horizontal="left" vertical="center"/>
    </xf>
    <xf numFmtId="164" fontId="64" fillId="4" borderId="4" xfId="0" applyNumberFormat="1" applyFont="1" applyFill="1" applyBorder="1" applyAlignment="1">
      <alignment horizontal="right" vertical="center"/>
    </xf>
    <xf numFmtId="49" fontId="11" fillId="4" borderId="36" xfId="0" applyNumberFormat="1" applyFont="1" applyFill="1" applyBorder="1" applyAlignment="1">
      <alignment horizontal="left" vertical="center"/>
    </xf>
    <xf numFmtId="164" fontId="64" fillId="4" borderId="21" xfId="0" applyNumberFormat="1" applyFont="1" applyFill="1" applyBorder="1" applyAlignment="1">
      <alignment horizontal="right" vertical="center"/>
    </xf>
    <xf numFmtId="164" fontId="45" fillId="4" borderId="37" xfId="0" applyNumberFormat="1" applyFont="1" applyFill="1" applyBorder="1" applyAlignment="1">
      <alignment horizontal="right" vertical="center"/>
    </xf>
    <xf numFmtId="164" fontId="45" fillId="4" borderId="0" xfId="0" applyNumberFormat="1" applyFont="1" applyFill="1" applyBorder="1" applyAlignment="1">
      <alignment horizontal="right" vertical="center" wrapText="1"/>
    </xf>
    <xf numFmtId="0" fontId="62" fillId="4" borderId="0" xfId="0" applyFont="1" applyFill="1" applyBorder="1" applyAlignment="1">
      <alignment vertical="center" wrapText="1"/>
    </xf>
    <xf numFmtId="49" fontId="40" fillId="6" borderId="36" xfId="3" applyNumberFormat="1" applyFont="1" applyFill="1" applyBorder="1" applyAlignment="1">
      <alignment horizontal="left" vertical="center" wrapText="1"/>
    </xf>
    <xf numFmtId="164" fontId="45" fillId="6" borderId="37" xfId="3" applyNumberFormat="1" applyFont="1" applyFill="1" applyBorder="1" applyAlignment="1">
      <alignment vertical="center"/>
    </xf>
    <xf numFmtId="49" fontId="11" fillId="4" borderId="41" xfId="0" applyNumberFormat="1" applyFont="1" applyFill="1" applyBorder="1" applyAlignment="1">
      <alignment horizontal="left" vertical="center"/>
    </xf>
    <xf numFmtId="164" fontId="64" fillId="4" borderId="42" xfId="0" applyNumberFormat="1" applyFont="1" applyFill="1" applyBorder="1" applyAlignment="1">
      <alignment horizontal="right" vertical="center"/>
    </xf>
    <xf numFmtId="164" fontId="45" fillId="4" borderId="43" xfId="0" applyNumberFormat="1" applyFont="1" applyFill="1" applyBorder="1" applyAlignment="1">
      <alignment horizontal="right" vertical="center"/>
    </xf>
    <xf numFmtId="164" fontId="63" fillId="10" borderId="39" xfId="0" applyNumberFormat="1" applyFont="1" applyFill="1" applyBorder="1" applyAlignment="1">
      <alignment vertical="center" wrapText="1"/>
    </xf>
    <xf numFmtId="2" fontId="59" fillId="0" borderId="0" xfId="0" applyNumberFormat="1" applyFont="1" applyBorder="1" applyAlignment="1">
      <alignment horizontal="left" vertical="center"/>
    </xf>
    <xf numFmtId="2" fontId="70" fillId="0" borderId="0" xfId="0" applyNumberFormat="1" applyFont="1" applyAlignment="1">
      <alignment vertical="center"/>
    </xf>
    <xf numFmtId="2" fontId="3" fillId="2" borderId="24" xfId="0" applyNumberFormat="1" applyFont="1" applyFill="1" applyBorder="1" applyAlignment="1">
      <alignment horizontal="left" vertical="center" wrapText="1"/>
    </xf>
    <xf numFmtId="49" fontId="41" fillId="6" borderId="11" xfId="3" applyNumberFormat="1" applyFont="1" applyFill="1" applyBorder="1" applyAlignment="1">
      <alignment horizontal="left" vertical="center" wrapText="1"/>
    </xf>
    <xf numFmtId="2" fontId="73" fillId="0" borderId="0" xfId="0" applyNumberFormat="1" applyFont="1" applyAlignment="1">
      <alignment vertical="center"/>
    </xf>
    <xf numFmtId="164" fontId="74" fillId="0" borderId="0" xfId="0" applyNumberFormat="1" applyFont="1" applyAlignment="1">
      <alignment vertical="center"/>
    </xf>
    <xf numFmtId="164" fontId="75" fillId="0" borderId="0" xfId="0" applyNumberFormat="1" applyFont="1" applyAlignment="1">
      <alignment vertical="center"/>
    </xf>
    <xf numFmtId="0" fontId="76" fillId="0" borderId="0" xfId="0" applyFont="1"/>
    <xf numFmtId="2" fontId="4" fillId="2" borderId="48" xfId="0" applyNumberFormat="1" applyFont="1" applyFill="1" applyBorder="1" applyAlignment="1">
      <alignment horizontal="center" vertical="center" wrapText="1"/>
    </xf>
    <xf numFmtId="2" fontId="53" fillId="4" borderId="44" xfId="0" applyNumberFormat="1" applyFont="1" applyFill="1" applyBorder="1" applyAlignment="1">
      <alignment horizontal="left" vertical="center"/>
    </xf>
    <xf numFmtId="2" fontId="53" fillId="4" borderId="45" xfId="0" applyNumberFormat="1" applyFont="1" applyFill="1" applyBorder="1" applyAlignment="1">
      <alignment horizontal="left" vertical="center"/>
    </xf>
    <xf numFmtId="2" fontId="53" fillId="4" borderId="46" xfId="0" applyNumberFormat="1" applyFont="1" applyFill="1" applyBorder="1" applyAlignment="1">
      <alignment horizontal="left" vertical="center"/>
    </xf>
    <xf numFmtId="2" fontId="53" fillId="4" borderId="47" xfId="0" applyNumberFormat="1" applyFont="1" applyFill="1" applyBorder="1" applyAlignment="1">
      <alignment horizontal="left" vertical="center"/>
    </xf>
    <xf numFmtId="0" fontId="56" fillId="4" borderId="51" xfId="0" applyFont="1" applyFill="1" applyBorder="1" applyAlignment="1">
      <alignment horizontal="left" vertical="center" wrapText="1"/>
    </xf>
    <xf numFmtId="0" fontId="45" fillId="4" borderId="28" xfId="0" applyFont="1" applyFill="1" applyBorder="1" applyAlignment="1">
      <alignment horizontal="left" vertical="center" wrapText="1"/>
    </xf>
    <xf numFmtId="2" fontId="4" fillId="2" borderId="23" xfId="0" applyNumberFormat="1" applyFont="1" applyFill="1" applyBorder="1" applyAlignment="1">
      <alignment horizontal="left" vertical="center" wrapText="1"/>
    </xf>
    <xf numFmtId="0" fontId="77" fillId="4" borderId="28" xfId="0" applyFont="1" applyFill="1" applyBorder="1" applyAlignment="1">
      <alignment vertical="center" wrapText="1"/>
    </xf>
    <xf numFmtId="2" fontId="53" fillId="4" borderId="16" xfId="0" applyNumberFormat="1" applyFont="1" applyFill="1" applyBorder="1" applyAlignment="1">
      <alignment vertical="center"/>
    </xf>
    <xf numFmtId="2" fontId="53" fillId="4" borderId="54" xfId="0" applyNumberFormat="1" applyFont="1" applyFill="1" applyBorder="1" applyAlignment="1">
      <alignment vertical="center"/>
    </xf>
    <xf numFmtId="164" fontId="63" fillId="4" borderId="0" xfId="0" applyNumberFormat="1" applyFont="1" applyFill="1" applyBorder="1" applyAlignment="1">
      <alignment vertical="center" wrapText="1"/>
    </xf>
    <xf numFmtId="164" fontId="68" fillId="4" borderId="0" xfId="0" applyNumberFormat="1" applyFont="1" applyFill="1" applyBorder="1" applyAlignment="1">
      <alignment vertical="center" wrapText="1"/>
    </xf>
    <xf numFmtId="0" fontId="80" fillId="4" borderId="0" xfId="2" applyFont="1" applyFill="1" applyAlignment="1">
      <alignment vertical="center"/>
    </xf>
    <xf numFmtId="0" fontId="8" fillId="4" borderId="0" xfId="2" applyFill="1" applyAlignment="1">
      <alignment vertical="center"/>
    </xf>
    <xf numFmtId="165" fontId="13" fillId="4" borderId="0" xfId="2" applyNumberFormat="1" applyFont="1" applyFill="1" applyAlignment="1">
      <alignment vertical="center"/>
    </xf>
    <xf numFmtId="165" fontId="13" fillId="0" borderId="0" xfId="2" applyNumberFormat="1" applyFont="1" applyAlignment="1">
      <alignment vertical="center"/>
    </xf>
    <xf numFmtId="0" fontId="82" fillId="4" borderId="60" xfId="2" applyFont="1" applyFill="1" applyBorder="1" applyAlignment="1">
      <alignment vertical="center"/>
    </xf>
    <xf numFmtId="0" fontId="83" fillId="4" borderId="60" xfId="2" applyFont="1" applyFill="1" applyBorder="1" applyAlignment="1">
      <alignment vertical="center"/>
    </xf>
    <xf numFmtId="0" fontId="84" fillId="4" borderId="60" xfId="2" applyFont="1" applyFill="1" applyBorder="1" applyAlignment="1">
      <alignment vertical="center"/>
    </xf>
    <xf numFmtId="3" fontId="27" fillId="6" borderId="22" xfId="0" applyNumberFormat="1" applyFont="1" applyFill="1" applyBorder="1" applyAlignment="1" applyProtection="1">
      <alignment horizontal="center" vertical="center" wrapText="1"/>
    </xf>
    <xf numFmtId="165" fontId="24" fillId="6" borderId="22" xfId="0" applyNumberFormat="1" applyFont="1" applyFill="1" applyBorder="1" applyAlignment="1" applyProtection="1">
      <alignment vertical="center" wrapText="1"/>
    </xf>
    <xf numFmtId="165" fontId="29" fillId="5" borderId="61" xfId="0" applyNumberFormat="1" applyFont="1" applyFill="1" applyBorder="1" applyAlignment="1" applyProtection="1">
      <alignment vertical="center" wrapText="1"/>
    </xf>
    <xf numFmtId="165" fontId="29" fillId="5" borderId="62" xfId="0" applyNumberFormat="1" applyFont="1" applyFill="1" applyBorder="1" applyAlignment="1" applyProtection="1">
      <alignment vertical="center" wrapText="1"/>
    </xf>
    <xf numFmtId="165" fontId="24" fillId="6" borderId="22" xfId="0" applyNumberFormat="1" applyFont="1" applyFill="1" applyBorder="1" applyAlignment="1" applyProtection="1">
      <alignment vertical="center"/>
    </xf>
    <xf numFmtId="0" fontId="2" fillId="0" borderId="0" xfId="1" applyAlignment="1">
      <alignment vertical="center"/>
    </xf>
    <xf numFmtId="0" fontId="0" fillId="0" borderId="0" xfId="0" applyAlignment="1">
      <alignment vertical="center"/>
    </xf>
    <xf numFmtId="49" fontId="86" fillId="0" borderId="0" xfId="0" applyNumberFormat="1" applyFont="1" applyFill="1" applyBorder="1" applyAlignment="1">
      <alignment horizontal="center" vertical="center"/>
    </xf>
    <xf numFmtId="49" fontId="86" fillId="0" borderId="0" xfId="0" applyNumberFormat="1" applyFont="1" applyAlignment="1">
      <alignment horizontal="center" vertical="center"/>
    </xf>
    <xf numFmtId="49" fontId="87" fillId="0" borderId="0" xfId="1" applyNumberFormat="1" applyFont="1" applyAlignment="1">
      <alignment horizontal="center" vertical="center"/>
    </xf>
    <xf numFmtId="4" fontId="87" fillId="0" borderId="0" xfId="1" applyNumberFormat="1" applyFont="1" applyAlignment="1">
      <alignment vertical="center"/>
    </xf>
    <xf numFmtId="0" fontId="87" fillId="0" borderId="0" xfId="1" applyFont="1" applyAlignment="1">
      <alignment vertical="center"/>
    </xf>
    <xf numFmtId="49" fontId="88" fillId="0" borderId="0" xfId="0" applyNumberFormat="1" applyFont="1" applyAlignment="1">
      <alignment horizontal="left" vertical="center"/>
    </xf>
    <xf numFmtId="49" fontId="90" fillId="0" borderId="0" xfId="0" applyNumberFormat="1" applyFont="1" applyAlignment="1">
      <alignment horizontal="center" vertical="center"/>
    </xf>
    <xf numFmtId="49" fontId="91" fillId="0" borderId="0" xfId="2" applyNumberFormat="1" applyFont="1" applyFill="1" applyBorder="1" applyAlignment="1">
      <alignment vertical="center"/>
    </xf>
    <xf numFmtId="49" fontId="92" fillId="0" borderId="0" xfId="2" applyNumberFormat="1" applyFont="1" applyAlignment="1">
      <alignment horizontal="center" vertical="center"/>
    </xf>
    <xf numFmtId="49" fontId="79" fillId="0" borderId="0" xfId="6" applyNumberFormat="1" applyFont="1" applyAlignment="1">
      <alignment horizontal="center" vertical="center"/>
    </xf>
    <xf numFmtId="4" fontId="79" fillId="0" borderId="0" xfId="6" applyNumberFormat="1" applyFont="1" applyAlignment="1">
      <alignment vertical="center"/>
    </xf>
    <xf numFmtId="0" fontId="79" fillId="0" borderId="0" xfId="6" applyFont="1" applyAlignment="1">
      <alignment vertical="center"/>
    </xf>
    <xf numFmtId="49" fontId="96" fillId="0" borderId="63" xfId="2" applyNumberFormat="1" applyFont="1" applyBorder="1" applyAlignment="1">
      <alignment horizontal="center" vertical="center"/>
    </xf>
    <xf numFmtId="49" fontId="96" fillId="0" borderId="64" xfId="2" applyNumberFormat="1" applyFont="1" applyBorder="1" applyAlignment="1">
      <alignment horizontal="center" vertical="center"/>
    </xf>
    <xf numFmtId="49" fontId="95" fillId="0" borderId="65" xfId="2" applyNumberFormat="1" applyFont="1" applyBorder="1" applyAlignment="1">
      <alignment horizontal="center" vertical="center"/>
    </xf>
    <xf numFmtId="49" fontId="95" fillId="0" borderId="66" xfId="2" applyNumberFormat="1" applyFont="1" applyFill="1" applyBorder="1" applyAlignment="1">
      <alignment horizontal="center" vertical="center"/>
    </xf>
    <xf numFmtId="49" fontId="95" fillId="0" borderId="67" xfId="2" applyNumberFormat="1" applyFont="1" applyBorder="1" applyAlignment="1">
      <alignment horizontal="center" vertical="center"/>
    </xf>
    <xf numFmtId="49" fontId="96" fillId="0" borderId="67" xfId="2" applyNumberFormat="1" applyFont="1" applyBorder="1" applyAlignment="1">
      <alignment horizontal="center" vertical="center"/>
    </xf>
    <xf numFmtId="49" fontId="96" fillId="0" borderId="68" xfId="2" applyNumberFormat="1" applyFont="1" applyBorder="1" applyAlignment="1">
      <alignment horizontal="center" vertical="center"/>
    </xf>
    <xf numFmtId="0" fontId="2" fillId="0" borderId="0" xfId="6"/>
    <xf numFmtId="0" fontId="35" fillId="0" borderId="0" xfId="6" applyFont="1"/>
    <xf numFmtId="0" fontId="43" fillId="0" borderId="0" xfId="3" applyFont="1" applyAlignment="1">
      <alignment vertical="center"/>
    </xf>
    <xf numFmtId="164" fontId="99" fillId="0" borderId="61" xfId="0" applyNumberFormat="1" applyFont="1" applyBorder="1" applyAlignment="1">
      <alignment horizontal="center" vertical="center" wrapText="1"/>
    </xf>
    <xf numFmtId="164" fontId="100" fillId="0" borderId="70" xfId="0" applyNumberFormat="1" applyFont="1" applyBorder="1" applyAlignment="1">
      <alignment horizontal="center" vertical="center" wrapText="1"/>
    </xf>
    <xf numFmtId="164" fontId="5" fillId="2" borderId="22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/>
    <xf numFmtId="164" fontId="59" fillId="0" borderId="22" xfId="0" applyNumberFormat="1" applyFont="1" applyBorder="1"/>
    <xf numFmtId="164" fontId="63" fillId="10" borderId="76" xfId="0" applyNumberFormat="1" applyFont="1" applyFill="1" applyBorder="1" applyAlignment="1">
      <alignment vertical="center" wrapText="1"/>
    </xf>
    <xf numFmtId="0" fontId="77" fillId="4" borderId="30" xfId="0" applyFont="1" applyFill="1" applyBorder="1" applyAlignment="1">
      <alignment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164" fontId="59" fillId="14" borderId="22" xfId="0" applyNumberFormat="1" applyFont="1" applyFill="1" applyBorder="1"/>
    <xf numFmtId="164" fontId="63" fillId="10" borderId="58" xfId="0" applyNumberFormat="1" applyFont="1" applyFill="1" applyBorder="1" applyAlignment="1">
      <alignment vertical="center" wrapText="1"/>
    </xf>
    <xf numFmtId="164" fontId="56" fillId="4" borderId="79" xfId="0" applyNumberFormat="1" applyFont="1" applyFill="1" applyBorder="1" applyAlignment="1">
      <alignment vertical="center"/>
    </xf>
    <xf numFmtId="164" fontId="45" fillId="12" borderId="58" xfId="0" applyNumberFormat="1" applyFont="1" applyFill="1" applyBorder="1" applyAlignment="1">
      <alignment vertical="center"/>
    </xf>
    <xf numFmtId="164" fontId="45" fillId="12" borderId="38" xfId="0" applyNumberFormat="1" applyFont="1" applyFill="1" applyBorder="1" applyAlignment="1">
      <alignment vertical="center"/>
    </xf>
    <xf numFmtId="164" fontId="0" fillId="0" borderId="72" xfId="0" applyNumberFormat="1" applyBorder="1"/>
    <xf numFmtId="164" fontId="61" fillId="0" borderId="61" xfId="0" applyNumberFormat="1" applyFont="1" applyBorder="1"/>
    <xf numFmtId="164" fontId="61" fillId="0" borderId="72" xfId="0" applyNumberFormat="1" applyFont="1" applyBorder="1"/>
    <xf numFmtId="164" fontId="61" fillId="0" borderId="80" xfId="0" applyNumberFormat="1" applyFont="1" applyBorder="1"/>
    <xf numFmtId="164" fontId="60" fillId="0" borderId="22" xfId="0" applyNumberFormat="1" applyFont="1" applyBorder="1"/>
    <xf numFmtId="164" fontId="0" fillId="0" borderId="82" xfId="0" applyNumberFormat="1" applyBorder="1"/>
    <xf numFmtId="49" fontId="41" fillId="11" borderId="28" xfId="3" applyNumberFormat="1" applyFont="1" applyFill="1" applyBorder="1" applyAlignment="1">
      <alignment vertical="center" wrapText="1"/>
    </xf>
    <xf numFmtId="164" fontId="40" fillId="11" borderId="28" xfId="3" applyNumberFormat="1" applyFont="1" applyFill="1" applyBorder="1" applyAlignment="1">
      <alignment vertical="center" wrapText="1"/>
    </xf>
    <xf numFmtId="164" fontId="64" fillId="11" borderId="28" xfId="3" applyNumberFormat="1" applyFont="1" applyFill="1" applyBorder="1" applyAlignment="1">
      <alignment vertical="center" wrapText="1"/>
    </xf>
    <xf numFmtId="164" fontId="45" fillId="11" borderId="1" xfId="3" applyNumberFormat="1" applyFont="1" applyFill="1" applyBorder="1" applyAlignment="1">
      <alignment vertical="center"/>
    </xf>
    <xf numFmtId="2" fontId="3" fillId="2" borderId="84" xfId="0" applyNumberFormat="1" applyFont="1" applyFill="1" applyBorder="1" applyAlignment="1">
      <alignment horizontal="left" vertical="center" wrapText="1"/>
    </xf>
    <xf numFmtId="2" fontId="52" fillId="2" borderId="85" xfId="0" applyNumberFormat="1" applyFont="1" applyFill="1" applyBorder="1" applyAlignment="1">
      <alignment horizontal="left" vertical="center" wrapText="1"/>
    </xf>
    <xf numFmtId="164" fontId="4" fillId="2" borderId="85" xfId="0" applyNumberFormat="1" applyFont="1" applyFill="1" applyBorder="1" applyAlignment="1">
      <alignment horizontal="right" vertical="center" wrapText="1"/>
    </xf>
    <xf numFmtId="164" fontId="5" fillId="2" borderId="86" xfId="0" applyNumberFormat="1" applyFont="1" applyFill="1" applyBorder="1" applyAlignment="1">
      <alignment horizontal="right" vertical="center" wrapText="1"/>
    </xf>
    <xf numFmtId="164" fontId="67" fillId="9" borderId="33" xfId="1" applyNumberFormat="1" applyFont="1" applyFill="1" applyBorder="1" applyAlignment="1">
      <alignment horizontal="right" vertical="center"/>
    </xf>
    <xf numFmtId="164" fontId="45" fillId="9" borderId="2" xfId="1" applyNumberFormat="1" applyFont="1" applyFill="1" applyBorder="1" applyAlignment="1">
      <alignment horizontal="right" vertical="center"/>
    </xf>
    <xf numFmtId="49" fontId="40" fillId="6" borderId="25" xfId="3" applyNumberFormat="1" applyFont="1" applyFill="1" applyBorder="1" applyAlignment="1">
      <alignment horizontal="left" vertical="center" wrapText="1"/>
    </xf>
    <xf numFmtId="49" fontId="41" fillId="6" borderId="26" xfId="3" applyNumberFormat="1" applyFont="1" applyFill="1" applyBorder="1" applyAlignment="1">
      <alignment vertical="center" wrapText="1"/>
    </xf>
    <xf numFmtId="164" fontId="66" fillId="6" borderId="26" xfId="3" applyNumberFormat="1" applyFont="1" applyFill="1" applyBorder="1" applyAlignment="1">
      <alignment vertical="center" wrapText="1"/>
    </xf>
    <xf numFmtId="164" fontId="45" fillId="6" borderId="27" xfId="3" applyNumberFormat="1" applyFont="1" applyFill="1" applyBorder="1" applyAlignment="1">
      <alignment vertical="center"/>
    </xf>
    <xf numFmtId="49" fontId="40" fillId="7" borderId="51" xfId="3" applyNumberFormat="1" applyFont="1" applyFill="1" applyBorder="1" applyAlignment="1">
      <alignment horizontal="left" vertical="center" wrapText="1"/>
    </xf>
    <xf numFmtId="164" fontId="5" fillId="2" borderId="87" xfId="0" applyNumberFormat="1" applyFont="1" applyFill="1" applyBorder="1" applyAlignment="1">
      <alignment horizontal="center" vertical="center" wrapText="1"/>
    </xf>
    <xf numFmtId="164" fontId="5" fillId="2" borderId="88" xfId="0" applyNumberFormat="1" applyFont="1" applyFill="1" applyBorder="1" applyAlignment="1">
      <alignment horizontal="center" vertical="center" wrapText="1"/>
    </xf>
    <xf numFmtId="164" fontId="5" fillId="2" borderId="89" xfId="0" applyNumberFormat="1" applyFont="1" applyFill="1" applyBorder="1" applyAlignment="1">
      <alignment horizontal="center" vertical="center" wrapText="1"/>
    </xf>
    <xf numFmtId="164" fontId="101" fillId="0" borderId="92" xfId="1" applyNumberFormat="1" applyFont="1" applyBorder="1" applyAlignment="1">
      <alignment vertical="center"/>
    </xf>
    <xf numFmtId="164" fontId="101" fillId="14" borderId="93" xfId="1" applyNumberFormat="1" applyFont="1" applyFill="1" applyBorder="1" applyAlignment="1">
      <alignment vertical="center"/>
    </xf>
    <xf numFmtId="164" fontId="101" fillId="0" borderId="94" xfId="1" applyNumberFormat="1" applyFont="1" applyBorder="1" applyAlignment="1">
      <alignment vertical="center"/>
    </xf>
    <xf numFmtId="164" fontId="101" fillId="0" borderId="95" xfId="1" applyNumberFormat="1" applyFont="1" applyBorder="1" applyAlignment="1">
      <alignment vertical="center"/>
    </xf>
    <xf numFmtId="164" fontId="45" fillId="9" borderId="97" xfId="1" applyNumberFormat="1" applyFont="1" applyFill="1" applyBorder="1" applyAlignment="1">
      <alignment horizontal="right" vertical="center"/>
    </xf>
    <xf numFmtId="165" fontId="7" fillId="13" borderId="98" xfId="2" applyNumberFormat="1" applyFont="1" applyFill="1" applyBorder="1" applyAlignment="1">
      <alignment vertical="center" wrapText="1"/>
    </xf>
    <xf numFmtId="164" fontId="5" fillId="2" borderId="61" xfId="0" applyNumberFormat="1" applyFont="1" applyFill="1" applyBorder="1" applyAlignment="1">
      <alignment horizontal="center" vertical="center" wrapText="1"/>
    </xf>
    <xf numFmtId="164" fontId="0" fillId="0" borderId="99" xfId="0" applyNumberFormat="1" applyBorder="1"/>
    <xf numFmtId="49" fontId="88" fillId="0" borderId="0" xfId="0" applyNumberFormat="1" applyFont="1" applyFill="1" applyBorder="1" applyAlignment="1">
      <alignment vertical="center"/>
    </xf>
    <xf numFmtId="49" fontId="103" fillId="0" borderId="0" xfId="0" applyNumberFormat="1" applyFont="1" applyFill="1" applyAlignment="1">
      <alignment horizontal="center" vertical="center"/>
    </xf>
    <xf numFmtId="49" fontId="103" fillId="0" borderId="0" xfId="6" applyNumberFormat="1" applyFont="1" applyFill="1" applyAlignment="1">
      <alignment horizontal="center" vertical="center"/>
    </xf>
    <xf numFmtId="49" fontId="104" fillId="0" borderId="0" xfId="6" applyNumberFormat="1" applyFont="1" applyFill="1" applyAlignment="1">
      <alignment horizontal="center" vertical="center"/>
    </xf>
    <xf numFmtId="4" fontId="104" fillId="0" borderId="0" xfId="6" applyNumberFormat="1" applyFont="1" applyFill="1" applyAlignment="1">
      <alignment vertical="center"/>
    </xf>
    <xf numFmtId="0" fontId="104" fillId="0" borderId="0" xfId="6" applyFont="1" applyFill="1" applyAlignment="1">
      <alignment vertical="center"/>
    </xf>
    <xf numFmtId="0" fontId="2" fillId="0" borderId="0" xfId="1" applyFill="1"/>
    <xf numFmtId="49" fontId="105" fillId="0" borderId="63" xfId="7" applyNumberFormat="1" applyFont="1" applyBorder="1" applyAlignment="1">
      <alignment vertical="center"/>
    </xf>
    <xf numFmtId="49" fontId="105" fillId="0" borderId="63" xfId="6" applyNumberFormat="1" applyFont="1" applyBorder="1" applyAlignment="1">
      <alignment horizontal="center" vertical="center"/>
    </xf>
    <xf numFmtId="4" fontId="105" fillId="0" borderId="63" xfId="6" applyNumberFormat="1" applyFont="1" applyBorder="1" applyAlignment="1">
      <alignment vertical="center"/>
    </xf>
    <xf numFmtId="164" fontId="68" fillId="10" borderId="69" xfId="0" applyNumberFormat="1" applyFont="1" applyFill="1" applyBorder="1" applyAlignment="1">
      <alignment vertical="center" wrapText="1"/>
    </xf>
    <xf numFmtId="164" fontId="68" fillId="10" borderId="58" xfId="0" applyNumberFormat="1" applyFont="1" applyFill="1" applyBorder="1" applyAlignment="1">
      <alignment vertical="center" wrapText="1"/>
    </xf>
    <xf numFmtId="164" fontId="106" fillId="0" borderId="72" xfId="0" applyNumberFormat="1" applyFont="1" applyBorder="1"/>
    <xf numFmtId="164" fontId="68" fillId="10" borderId="59" xfId="0" applyNumberFormat="1" applyFont="1" applyFill="1" applyBorder="1" applyAlignment="1">
      <alignment vertical="center" wrapText="1"/>
    </xf>
    <xf numFmtId="4" fontId="105" fillId="0" borderId="67" xfId="6" applyNumberFormat="1" applyFont="1" applyBorder="1" applyAlignment="1">
      <alignment vertical="center"/>
    </xf>
    <xf numFmtId="164" fontId="9" fillId="14" borderId="17" xfId="0" applyNumberFormat="1" applyFont="1" applyFill="1" applyBorder="1"/>
    <xf numFmtId="164" fontId="45" fillId="12" borderId="104" xfId="0" applyNumberFormat="1" applyFont="1" applyFill="1" applyBorder="1" applyAlignment="1">
      <alignment vertical="center"/>
    </xf>
    <xf numFmtId="164" fontId="59" fillId="14" borderId="14" xfId="0" applyNumberFormat="1" applyFont="1" applyFill="1" applyBorder="1" applyAlignment="1">
      <alignment vertical="center"/>
    </xf>
    <xf numFmtId="164" fontId="59" fillId="0" borderId="80" xfId="0" applyNumberFormat="1" applyFont="1" applyBorder="1" applyAlignment="1">
      <alignment vertical="center"/>
    </xf>
    <xf numFmtId="164" fontId="60" fillId="0" borderId="81" xfId="0" applyNumberFormat="1" applyFont="1" applyBorder="1" applyAlignment="1">
      <alignment vertical="center"/>
    </xf>
    <xf numFmtId="164" fontId="59" fillId="14" borderId="17" xfId="0" applyNumberFormat="1" applyFont="1" applyFill="1" applyBorder="1" applyAlignment="1">
      <alignment vertical="center"/>
    </xf>
    <xf numFmtId="164" fontId="107" fillId="0" borderId="0" xfId="0" applyNumberFormat="1" applyFont="1"/>
    <xf numFmtId="164" fontId="59" fillId="14" borderId="15" xfId="0" applyNumberFormat="1" applyFont="1" applyFill="1" applyBorder="1" applyAlignment="1">
      <alignment vertical="center"/>
    </xf>
    <xf numFmtId="164" fontId="59" fillId="0" borderId="70" xfId="0" applyNumberFormat="1" applyFont="1" applyBorder="1" applyAlignment="1">
      <alignment vertical="center"/>
    </xf>
    <xf numFmtId="164" fontId="60" fillId="0" borderId="73" xfId="0" applyNumberFormat="1" applyFont="1" applyBorder="1" applyAlignment="1">
      <alignment vertical="center"/>
    </xf>
    <xf numFmtId="164" fontId="78" fillId="2" borderId="22" xfId="0" applyNumberFormat="1" applyFont="1" applyFill="1" applyBorder="1" applyAlignment="1">
      <alignment horizontal="right" vertical="center" wrapText="1"/>
    </xf>
    <xf numFmtId="164" fontId="108" fillId="2" borderId="22" xfId="0" applyNumberFormat="1" applyFont="1" applyFill="1" applyBorder="1" applyAlignment="1">
      <alignment horizontal="center" vertical="center" wrapText="1"/>
    </xf>
    <xf numFmtId="164" fontId="108" fillId="2" borderId="40" xfId="0" applyNumberFormat="1" applyFont="1" applyFill="1" applyBorder="1" applyAlignment="1">
      <alignment horizontal="center" vertical="center" wrapText="1"/>
    </xf>
    <xf numFmtId="164" fontId="9" fillId="14" borderId="71" xfId="0" applyNumberFormat="1" applyFont="1" applyFill="1" applyBorder="1"/>
    <xf numFmtId="164" fontId="109" fillId="14" borderId="17" xfId="0" applyNumberFormat="1" applyFont="1" applyFill="1" applyBorder="1"/>
    <xf numFmtId="49" fontId="93" fillId="15" borderId="106" xfId="2" applyNumberFormat="1" applyFont="1" applyFill="1" applyBorder="1" applyAlignment="1">
      <alignment horizontal="center" vertical="center"/>
    </xf>
    <xf numFmtId="49" fontId="93" fillId="15" borderId="107" xfId="2" applyNumberFormat="1" applyFont="1" applyFill="1" applyBorder="1" applyAlignment="1">
      <alignment horizontal="center" vertical="center"/>
    </xf>
    <xf numFmtId="49" fontId="94" fillId="15" borderId="108" xfId="2" applyNumberFormat="1" applyFont="1" applyFill="1" applyBorder="1" applyAlignment="1">
      <alignment horizontal="center" vertical="center"/>
    </xf>
    <xf numFmtId="49" fontId="85" fillId="15" borderId="107" xfId="6" applyNumberFormat="1" applyFont="1" applyFill="1" applyBorder="1" applyAlignment="1">
      <alignment horizontal="center" vertical="center"/>
    </xf>
    <xf numFmtId="4" fontId="85" fillId="15" borderId="107" xfId="6" applyNumberFormat="1" applyFont="1" applyFill="1" applyBorder="1" applyAlignment="1">
      <alignment horizontal="center" vertical="center"/>
    </xf>
    <xf numFmtId="0" fontId="85" fillId="15" borderId="109" xfId="6" applyFont="1" applyFill="1" applyBorder="1" applyAlignment="1">
      <alignment vertical="center"/>
    </xf>
    <xf numFmtId="4" fontId="35" fillId="15" borderId="107" xfId="6" applyNumberFormat="1" applyFont="1" applyFill="1" applyBorder="1" applyAlignment="1">
      <alignment vertical="center"/>
    </xf>
    <xf numFmtId="164" fontId="109" fillId="0" borderId="72" xfId="0" applyNumberFormat="1" applyFont="1" applyBorder="1"/>
    <xf numFmtId="164" fontId="106" fillId="0" borderId="62" xfId="0" applyNumberFormat="1" applyFont="1" applyBorder="1"/>
    <xf numFmtId="0" fontId="110" fillId="0" borderId="0" xfId="0" applyFont="1"/>
    <xf numFmtId="0" fontId="111" fillId="0" borderId="0" xfId="1" applyFont="1"/>
    <xf numFmtId="49" fontId="40" fillId="11" borderId="105" xfId="3" applyNumberFormat="1" applyFont="1" applyFill="1" applyBorder="1" applyAlignment="1">
      <alignment horizontal="left" vertical="center" wrapText="1"/>
    </xf>
    <xf numFmtId="164" fontId="101" fillId="0" borderId="113" xfId="1" applyNumberFormat="1" applyFont="1" applyBorder="1" applyAlignment="1">
      <alignment vertical="center"/>
    </xf>
    <xf numFmtId="49" fontId="41" fillId="7" borderId="110" xfId="3" applyNumberFormat="1" applyFont="1" applyFill="1" applyBorder="1" applyAlignment="1">
      <alignment vertical="center" wrapText="1"/>
    </xf>
    <xf numFmtId="164" fontId="40" fillId="7" borderId="110" xfId="3" applyNumberFormat="1" applyFont="1" applyFill="1" applyBorder="1" applyAlignment="1">
      <alignment vertical="center" wrapText="1"/>
    </xf>
    <xf numFmtId="164" fontId="40" fillId="7" borderId="110" xfId="3" applyNumberFormat="1" applyFont="1" applyFill="1" applyBorder="1" applyAlignment="1">
      <alignment horizontal="right" vertical="center" wrapText="1"/>
    </xf>
    <xf numFmtId="164" fontId="37" fillId="7" borderId="114" xfId="3" applyNumberFormat="1" applyFont="1" applyFill="1" applyBorder="1" applyAlignment="1">
      <alignment vertical="center"/>
    </xf>
    <xf numFmtId="0" fontId="56" fillId="4" borderId="105" xfId="0" applyFont="1" applyFill="1" applyBorder="1" applyAlignment="1">
      <alignment horizontal="left" vertical="center" wrapText="1"/>
    </xf>
    <xf numFmtId="164" fontId="56" fillId="4" borderId="116" xfId="0" applyNumberFormat="1" applyFont="1" applyFill="1" applyBorder="1" applyAlignment="1">
      <alignment vertical="center"/>
    </xf>
    <xf numFmtId="164" fontId="56" fillId="14" borderId="17" xfId="0" applyNumberFormat="1" applyFont="1" applyFill="1" applyBorder="1" applyAlignment="1">
      <alignment vertical="center"/>
    </xf>
    <xf numFmtId="164" fontId="56" fillId="4" borderId="120" xfId="0" applyNumberFormat="1" applyFont="1" applyFill="1" applyBorder="1" applyAlignment="1">
      <alignment vertical="center"/>
    </xf>
    <xf numFmtId="0" fontId="45" fillId="4" borderId="110" xfId="0" applyFont="1" applyFill="1" applyBorder="1" applyAlignment="1">
      <alignment horizontal="left" vertical="center" wrapText="1"/>
    </xf>
    <xf numFmtId="0" fontId="77" fillId="4" borderId="110" xfId="0" applyFont="1" applyFill="1" applyBorder="1" applyAlignment="1">
      <alignment vertical="center" wrapText="1"/>
    </xf>
    <xf numFmtId="164" fontId="56" fillId="4" borderId="123" xfId="0" applyNumberFormat="1" applyFont="1" applyFill="1" applyBorder="1" applyAlignment="1">
      <alignment vertical="center"/>
    </xf>
    <xf numFmtId="164" fontId="59" fillId="14" borderId="124" xfId="0" applyNumberFormat="1" applyFont="1" applyFill="1" applyBorder="1" applyAlignment="1">
      <alignment vertical="center"/>
    </xf>
    <xf numFmtId="164" fontId="59" fillId="0" borderId="123" xfId="0" applyNumberFormat="1" applyFont="1" applyBorder="1" applyAlignment="1">
      <alignment vertical="center"/>
    </xf>
    <xf numFmtId="164" fontId="60" fillId="0" borderId="125" xfId="0" applyNumberFormat="1" applyFont="1" applyBorder="1" applyAlignment="1">
      <alignment vertical="center"/>
    </xf>
    <xf numFmtId="0" fontId="77" fillId="4" borderId="126" xfId="0" applyFont="1" applyFill="1" applyBorder="1" applyAlignment="1">
      <alignment vertical="center" wrapText="1"/>
    </xf>
    <xf numFmtId="49" fontId="105" fillId="0" borderId="65" xfId="7" applyNumberFormat="1" applyFont="1" applyBorder="1" applyAlignment="1">
      <alignment vertical="center"/>
    </xf>
    <xf numFmtId="49" fontId="105" fillId="0" borderId="67" xfId="6" applyNumberFormat="1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left" vertical="center" wrapText="1"/>
    </xf>
    <xf numFmtId="0" fontId="56" fillId="4" borderId="29" xfId="0" applyFont="1" applyFill="1" applyBorder="1" applyAlignment="1">
      <alignment horizontal="left" vertical="center" wrapText="1"/>
    </xf>
    <xf numFmtId="0" fontId="45" fillId="4" borderId="126" xfId="0" applyFont="1" applyFill="1" applyBorder="1" applyAlignment="1">
      <alignment horizontal="left" vertical="center" wrapText="1"/>
    </xf>
    <xf numFmtId="0" fontId="45" fillId="4" borderId="30" xfId="0" applyFont="1" applyFill="1" applyBorder="1" applyAlignment="1">
      <alignment horizontal="left" vertical="center" wrapText="1"/>
    </xf>
    <xf numFmtId="2" fontId="4" fillId="2" borderId="23" xfId="0" applyNumberFormat="1" applyFont="1" applyFill="1" applyBorder="1" applyAlignment="1">
      <alignment horizontal="center" vertical="center" wrapText="1"/>
    </xf>
    <xf numFmtId="0" fontId="62" fillId="10" borderId="102" xfId="0" applyFont="1" applyFill="1" applyBorder="1" applyAlignment="1">
      <alignment horizontal="left" vertical="center" wrapText="1"/>
    </xf>
    <xf numFmtId="0" fontId="39" fillId="0" borderId="0" xfId="3" applyFont="1" applyAlignment="1">
      <alignment horizontal="left" vertical="center" wrapText="1"/>
    </xf>
    <xf numFmtId="0" fontId="21" fillId="0" borderId="0" xfId="0" applyFont="1" applyFill="1" applyAlignment="1" applyProtection="1">
      <alignment horizontal="justify" vertical="center"/>
    </xf>
    <xf numFmtId="0" fontId="21" fillId="0" borderId="0" xfId="0" applyFont="1" applyFill="1" applyAlignment="1" applyProtection="1">
      <alignment horizontal="justify" vertical="center"/>
    </xf>
    <xf numFmtId="164" fontId="113" fillId="14" borderId="111" xfId="1" applyNumberFormat="1" applyFont="1" applyFill="1" applyBorder="1" applyAlignment="1">
      <alignment vertical="center"/>
    </xf>
    <xf numFmtId="164" fontId="113" fillId="0" borderId="112" xfId="1" applyNumberFormat="1" applyFont="1" applyBorder="1" applyAlignment="1">
      <alignment vertical="center"/>
    </xf>
    <xf numFmtId="4" fontId="0" fillId="0" borderId="0" xfId="0" applyNumberFormat="1"/>
    <xf numFmtId="164" fontId="0" fillId="0" borderId="0" xfId="0" applyNumberFormat="1"/>
    <xf numFmtId="164" fontId="114" fillId="14" borderId="17" xfId="0" applyNumberFormat="1" applyFont="1" applyFill="1" applyBorder="1"/>
    <xf numFmtId="49" fontId="94" fillId="15" borderId="107" xfId="2" applyNumberFormat="1" applyFont="1" applyFill="1" applyBorder="1" applyAlignment="1">
      <alignment horizontal="center" vertical="center"/>
    </xf>
    <xf numFmtId="49" fontId="95" fillId="0" borderId="100" xfId="2" applyNumberFormat="1" applyFont="1" applyFill="1" applyBorder="1" applyAlignment="1">
      <alignment horizontal="center" vertical="center"/>
    </xf>
    <xf numFmtId="49" fontId="105" fillId="0" borderId="101" xfId="7" applyNumberFormat="1" applyFont="1" applyBorder="1" applyAlignment="1">
      <alignment vertical="center"/>
    </xf>
    <xf numFmtId="4" fontId="94" fillId="15" borderId="107" xfId="6" applyNumberFormat="1" applyFont="1" applyFill="1" applyBorder="1" applyAlignment="1">
      <alignment vertical="center"/>
    </xf>
    <xf numFmtId="0" fontId="35" fillId="15" borderId="109" xfId="6" applyFont="1" applyFill="1" applyBorder="1" applyAlignment="1">
      <alignment vertical="center"/>
    </xf>
    <xf numFmtId="49" fontId="95" fillId="4" borderId="106" xfId="2" applyNumberFormat="1" applyFont="1" applyFill="1" applyBorder="1" applyAlignment="1">
      <alignment horizontal="center" vertical="center"/>
    </xf>
    <xf numFmtId="49" fontId="95" fillId="4" borderId="107" xfId="2" applyNumberFormat="1" applyFont="1" applyFill="1" applyBorder="1" applyAlignment="1">
      <alignment horizontal="center" vertical="center"/>
    </xf>
    <xf numFmtId="49" fontId="96" fillId="4" borderId="107" xfId="2" applyNumberFormat="1" applyFont="1" applyFill="1" applyBorder="1" applyAlignment="1">
      <alignment horizontal="center" vertical="center"/>
    </xf>
    <xf numFmtId="49" fontId="105" fillId="4" borderId="108" xfId="7" applyNumberFormat="1" applyFont="1" applyFill="1" applyBorder="1" applyAlignment="1">
      <alignment vertical="center"/>
    </xf>
    <xf numFmtId="49" fontId="105" fillId="4" borderId="107" xfId="7" applyNumberFormat="1" applyFont="1" applyFill="1" applyBorder="1" applyAlignment="1">
      <alignment vertical="center"/>
    </xf>
    <xf numFmtId="49" fontId="105" fillId="4" borderId="107" xfId="6" applyNumberFormat="1" applyFont="1" applyFill="1" applyBorder="1" applyAlignment="1">
      <alignment horizontal="center" vertical="center"/>
    </xf>
    <xf numFmtId="4" fontId="105" fillId="4" borderId="107" xfId="6" applyNumberFormat="1" applyFont="1" applyFill="1" applyBorder="1" applyAlignment="1">
      <alignment vertical="center"/>
    </xf>
    <xf numFmtId="49" fontId="105" fillId="4" borderId="109" xfId="7" applyNumberFormat="1" applyFont="1" applyFill="1" applyBorder="1" applyAlignment="1">
      <alignment vertical="center" wrapText="1"/>
    </xf>
    <xf numFmtId="49" fontId="116" fillId="0" borderId="0" xfId="0" applyNumberFormat="1" applyFont="1" applyFill="1" applyBorder="1" applyAlignment="1">
      <alignment vertical="center"/>
    </xf>
    <xf numFmtId="49" fontId="117" fillId="0" borderId="0" xfId="0" applyNumberFormat="1" applyFont="1" applyAlignment="1">
      <alignment horizontal="center" vertical="center"/>
    </xf>
    <xf numFmtId="49" fontId="117" fillId="0" borderId="0" xfId="1" applyNumberFormat="1" applyFont="1" applyAlignment="1">
      <alignment horizontal="center" vertical="center"/>
    </xf>
    <xf numFmtId="4" fontId="117" fillId="0" borderId="0" xfId="1" applyNumberFormat="1" applyFont="1" applyAlignment="1">
      <alignment vertical="center"/>
    </xf>
    <xf numFmtId="0" fontId="117" fillId="0" borderId="0" xfId="1" applyFont="1" applyAlignment="1">
      <alignment vertical="center"/>
    </xf>
    <xf numFmtId="0" fontId="92" fillId="0" borderId="0" xfId="1" applyFont="1"/>
    <xf numFmtId="49" fontId="118" fillId="16" borderId="128" xfId="0" applyNumberFormat="1" applyFont="1" applyFill="1" applyBorder="1" applyAlignment="1">
      <alignment horizontal="center" vertical="center"/>
    </xf>
    <xf numFmtId="49" fontId="118" fillId="16" borderId="31" xfId="0" applyNumberFormat="1" applyFont="1" applyFill="1" applyBorder="1" applyAlignment="1">
      <alignment horizontal="center" vertical="center"/>
    </xf>
    <xf numFmtId="49" fontId="119" fillId="16" borderId="31" xfId="0" applyNumberFormat="1" applyFont="1" applyFill="1" applyBorder="1" applyAlignment="1">
      <alignment horizontal="center" vertical="center"/>
    </xf>
    <xf numFmtId="49" fontId="120" fillId="16" borderId="31" xfId="1" applyNumberFormat="1" applyFont="1" applyFill="1" applyBorder="1" applyAlignment="1">
      <alignment horizontal="center" vertical="center"/>
    </xf>
    <xf numFmtId="4" fontId="120" fillId="16" borderId="31" xfId="1" applyNumberFormat="1" applyFont="1" applyFill="1" applyBorder="1" applyAlignment="1">
      <alignment horizontal="center" vertical="center"/>
    </xf>
    <xf numFmtId="0" fontId="121" fillId="15" borderId="109" xfId="6" applyFont="1" applyFill="1" applyBorder="1" applyAlignment="1">
      <alignment vertical="center"/>
    </xf>
    <xf numFmtId="49" fontId="122" fillId="4" borderId="29" xfId="0" applyNumberFormat="1" applyFont="1" applyFill="1" applyBorder="1" applyAlignment="1">
      <alignment horizontal="center" vertical="center"/>
    </xf>
    <xf numFmtId="49" fontId="122" fillId="4" borderId="30" xfId="0" applyNumberFormat="1" applyFont="1" applyFill="1" applyBorder="1" applyAlignment="1">
      <alignment horizontal="center" vertical="center"/>
    </xf>
    <xf numFmtId="49" fontId="123" fillId="4" borderId="30" xfId="0" applyNumberFormat="1" applyFont="1" applyFill="1" applyBorder="1" applyAlignment="1">
      <alignment horizontal="center" vertical="center"/>
    </xf>
    <xf numFmtId="49" fontId="123" fillId="4" borderId="77" xfId="0" applyNumberFormat="1" applyFont="1" applyFill="1" applyBorder="1" applyAlignment="1">
      <alignment horizontal="center" vertical="center"/>
    </xf>
    <xf numFmtId="49" fontId="98" fillId="4" borderId="129" xfId="7" applyNumberFormat="1" applyFont="1" applyFill="1" applyBorder="1" applyAlignment="1">
      <alignment vertical="center"/>
    </xf>
    <xf numFmtId="49" fontId="98" fillId="4" borderId="63" xfId="7" applyNumberFormat="1" applyFont="1" applyFill="1" applyBorder="1" applyAlignment="1">
      <alignment vertical="center"/>
    </xf>
    <xf numFmtId="49" fontId="124" fillId="4" borderId="30" xfId="1" applyNumberFormat="1" applyFont="1" applyFill="1" applyBorder="1" applyAlignment="1">
      <alignment horizontal="center" vertical="center"/>
    </xf>
    <xf numFmtId="4" fontId="124" fillId="4" borderId="30" xfId="1" applyNumberFormat="1" applyFont="1" applyFill="1" applyBorder="1" applyAlignment="1">
      <alignment vertical="center"/>
    </xf>
    <xf numFmtId="0" fontId="124" fillId="4" borderId="130" xfId="6" applyFont="1" applyFill="1" applyBorder="1" applyAlignment="1">
      <alignment vertical="center"/>
    </xf>
    <xf numFmtId="49" fontId="122" fillId="4" borderId="103" xfId="0" applyNumberFormat="1" applyFont="1" applyFill="1" applyBorder="1" applyAlignment="1">
      <alignment horizontal="center" vertical="center"/>
    </xf>
    <xf numFmtId="49" fontId="122" fillId="4" borderId="126" xfId="0" applyNumberFormat="1" applyFont="1" applyFill="1" applyBorder="1" applyAlignment="1">
      <alignment horizontal="center" vertical="center"/>
    </xf>
    <xf numFmtId="49" fontId="123" fillId="4" borderId="131" xfId="0" applyNumberFormat="1" applyFont="1" applyFill="1" applyBorder="1" applyAlignment="1">
      <alignment horizontal="center" vertical="center"/>
    </xf>
    <xf numFmtId="49" fontId="123" fillId="4" borderId="132" xfId="0" applyNumberFormat="1" applyFont="1" applyFill="1" applyBorder="1" applyAlignment="1">
      <alignment horizontal="center" vertical="center"/>
    </xf>
    <xf numFmtId="49" fontId="98" fillId="4" borderId="65" xfId="7" applyNumberFormat="1" applyFont="1" applyFill="1" applyBorder="1" applyAlignment="1">
      <alignment vertical="center"/>
    </xf>
    <xf numFmtId="49" fontId="124" fillId="4" borderId="131" xfId="1" applyNumberFormat="1" applyFont="1" applyFill="1" applyBorder="1" applyAlignment="1">
      <alignment horizontal="center" vertical="center"/>
    </xf>
    <xf numFmtId="4" fontId="124" fillId="4" borderId="131" xfId="1" applyNumberFormat="1" applyFont="1" applyFill="1" applyBorder="1" applyAlignment="1">
      <alignment vertical="center"/>
    </xf>
    <xf numFmtId="0" fontId="86" fillId="4" borderId="130" xfId="6" applyFont="1" applyFill="1" applyBorder="1" applyAlignment="1">
      <alignment vertical="center"/>
    </xf>
    <xf numFmtId="4" fontId="125" fillId="16" borderId="31" xfId="1" applyNumberFormat="1" applyFont="1" applyFill="1" applyBorder="1" applyAlignment="1">
      <alignment vertical="center"/>
    </xf>
    <xf numFmtId="0" fontId="125" fillId="16" borderId="135" xfId="1" applyFont="1" applyFill="1" applyBorder="1" applyAlignment="1">
      <alignment vertical="center"/>
    </xf>
    <xf numFmtId="0" fontId="35" fillId="0" borderId="0" xfId="1" applyFont="1"/>
    <xf numFmtId="0" fontId="126" fillId="0" borderId="0" xfId="1" applyFont="1" applyAlignment="1">
      <alignment vertical="center"/>
    </xf>
    <xf numFmtId="49" fontId="122" fillId="4" borderId="105" xfId="0" applyNumberFormat="1" applyFont="1" applyFill="1" applyBorder="1" applyAlignment="1">
      <alignment horizontal="center" vertical="center"/>
    </xf>
    <xf numFmtId="49" fontId="122" fillId="4" borderId="28" xfId="0" applyNumberFormat="1" applyFont="1" applyFill="1" applyBorder="1" applyAlignment="1">
      <alignment horizontal="center" vertical="center"/>
    </xf>
    <xf numFmtId="49" fontId="123" fillId="4" borderId="28" xfId="0" applyNumberFormat="1" applyFont="1" applyFill="1" applyBorder="1" applyAlignment="1">
      <alignment horizontal="center" vertical="center"/>
    </xf>
    <xf numFmtId="49" fontId="123" fillId="4" borderId="56" xfId="0" applyNumberFormat="1" applyFont="1" applyFill="1" applyBorder="1" applyAlignment="1">
      <alignment horizontal="center" vertical="center"/>
    </xf>
    <xf numFmtId="49" fontId="98" fillId="4" borderId="136" xfId="7" applyNumberFormat="1" applyFont="1" applyFill="1" applyBorder="1" applyAlignment="1">
      <alignment horizontal="left" vertical="center"/>
    </xf>
    <xf numFmtId="0" fontId="127" fillId="4" borderId="137" xfId="0" applyFont="1" applyFill="1" applyBorder="1" applyAlignment="1">
      <alignment horizontal="left"/>
    </xf>
    <xf numFmtId="49" fontId="86" fillId="4" borderId="28" xfId="1" applyNumberFormat="1" applyFont="1" applyFill="1" applyBorder="1" applyAlignment="1">
      <alignment horizontal="center" vertical="center"/>
    </xf>
    <xf numFmtId="4" fontId="107" fillId="4" borderId="138" xfId="0" applyNumberFormat="1" applyFont="1" applyFill="1" applyBorder="1"/>
    <xf numFmtId="4" fontId="86" fillId="4" borderId="139" xfId="1" applyNumberFormat="1" applyFont="1" applyFill="1" applyBorder="1" applyAlignment="1">
      <alignment vertical="center"/>
    </xf>
    <xf numFmtId="0" fontId="128" fillId="0" borderId="140" xfId="0" applyFont="1" applyBorder="1"/>
    <xf numFmtId="49" fontId="98" fillId="4" borderId="65" xfId="7" applyNumberFormat="1" applyFont="1" applyFill="1" applyBorder="1" applyAlignment="1">
      <alignment horizontal="left" vertical="center"/>
    </xf>
    <xf numFmtId="0" fontId="127" fillId="4" borderId="141" xfId="0" applyFont="1" applyFill="1" applyBorder="1" applyAlignment="1">
      <alignment horizontal="left"/>
    </xf>
    <xf numFmtId="4" fontId="107" fillId="4" borderId="28" xfId="0" applyNumberFormat="1" applyFont="1" applyFill="1" applyBorder="1"/>
    <xf numFmtId="4" fontId="86" fillId="4" borderId="126" xfId="1" applyNumberFormat="1" applyFont="1" applyFill="1" applyBorder="1" applyAlignment="1">
      <alignment vertical="center"/>
    </xf>
    <xf numFmtId="0" fontId="128" fillId="0" borderId="142" xfId="0" applyFont="1" applyBorder="1"/>
    <xf numFmtId="49" fontId="122" fillId="4" borderId="143" xfId="0" applyNumberFormat="1" applyFont="1" applyFill="1" applyBorder="1" applyAlignment="1">
      <alignment horizontal="center" vertical="center"/>
    </xf>
    <xf numFmtId="49" fontId="98" fillId="4" borderId="144" xfId="7" applyNumberFormat="1" applyFont="1" applyFill="1" applyBorder="1" applyAlignment="1">
      <alignment horizontal="left" vertical="center"/>
    </xf>
    <xf numFmtId="0" fontId="127" fillId="4" borderId="145" xfId="0" applyFont="1" applyFill="1" applyBorder="1" applyAlignment="1">
      <alignment horizontal="left"/>
    </xf>
    <xf numFmtId="0" fontId="128" fillId="0" borderId="146" xfId="0" applyFont="1" applyBorder="1"/>
    <xf numFmtId="49" fontId="122" fillId="4" borderId="147" xfId="0" applyNumberFormat="1" applyFont="1" applyFill="1" applyBorder="1" applyAlignment="1">
      <alignment horizontal="center" vertical="center"/>
    </xf>
    <xf numFmtId="49" fontId="98" fillId="4" borderId="148" xfId="7" applyNumberFormat="1" applyFont="1" applyFill="1" applyBorder="1" applyAlignment="1">
      <alignment horizontal="left" vertical="center"/>
    </xf>
    <xf numFmtId="0" fontId="127" fillId="4" borderId="149" xfId="0" applyFont="1" applyFill="1" applyBorder="1" applyAlignment="1">
      <alignment horizontal="left"/>
    </xf>
    <xf numFmtId="0" fontId="128" fillId="0" borderId="150" xfId="0" applyFont="1" applyBorder="1"/>
    <xf numFmtId="49" fontId="122" fillId="4" borderId="151" xfId="0" applyNumberFormat="1" applyFont="1" applyFill="1" applyBorder="1" applyAlignment="1">
      <alignment horizontal="center" vertical="center"/>
    </xf>
    <xf numFmtId="49" fontId="98" fillId="4" borderId="152" xfId="7" applyNumberFormat="1" applyFont="1" applyFill="1" applyBorder="1" applyAlignment="1">
      <alignment horizontal="left" vertical="center"/>
    </xf>
    <xf numFmtId="0" fontId="127" fillId="4" borderId="153" xfId="0" applyFont="1" applyFill="1" applyBorder="1" applyAlignment="1">
      <alignment horizontal="left"/>
    </xf>
    <xf numFmtId="0" fontId="128" fillId="0" borderId="154" xfId="0" applyFont="1" applyBorder="1"/>
    <xf numFmtId="49" fontId="122" fillId="4" borderId="155" xfId="0" applyNumberFormat="1" applyFont="1" applyFill="1" applyBorder="1" applyAlignment="1">
      <alignment horizontal="center" vertical="center"/>
    </xf>
    <xf numFmtId="49" fontId="98" fillId="4" borderId="156" xfId="7" applyNumberFormat="1" applyFont="1" applyFill="1" applyBorder="1" applyAlignment="1">
      <alignment horizontal="left" vertical="center"/>
    </xf>
    <xf numFmtId="0" fontId="127" fillId="4" borderId="157" xfId="0" applyFont="1" applyFill="1" applyBorder="1" applyAlignment="1">
      <alignment horizontal="left"/>
    </xf>
    <xf numFmtId="0" fontId="128" fillId="0" borderId="158" xfId="0" applyFont="1" applyBorder="1"/>
    <xf numFmtId="49" fontId="122" fillId="4" borderId="159" xfId="0" applyNumberFormat="1" applyFont="1" applyFill="1" applyBorder="1" applyAlignment="1">
      <alignment horizontal="center" vertical="center"/>
    </xf>
    <xf numFmtId="49" fontId="98" fillId="4" borderId="160" xfId="7" applyNumberFormat="1" applyFont="1" applyFill="1" applyBorder="1" applyAlignment="1">
      <alignment horizontal="left" vertical="center"/>
    </xf>
    <xf numFmtId="0" fontId="127" fillId="4" borderId="161" xfId="0" applyFont="1" applyFill="1" applyBorder="1" applyAlignment="1">
      <alignment horizontal="left"/>
    </xf>
    <xf numFmtId="0" fontId="128" fillId="0" borderId="162" xfId="0" applyFont="1" applyBorder="1"/>
    <xf numFmtId="49" fontId="122" fillId="4" borderId="163" xfId="0" applyNumberFormat="1" applyFont="1" applyFill="1" applyBorder="1" applyAlignment="1">
      <alignment horizontal="center" vertical="center"/>
    </xf>
    <xf numFmtId="49" fontId="98" fillId="4" borderId="164" xfId="7" applyNumberFormat="1" applyFont="1" applyFill="1" applyBorder="1" applyAlignment="1">
      <alignment horizontal="left" vertical="center"/>
    </xf>
    <xf numFmtId="0" fontId="127" fillId="4" borderId="165" xfId="0" applyFont="1" applyFill="1" applyBorder="1" applyAlignment="1">
      <alignment horizontal="left"/>
    </xf>
    <xf numFmtId="0" fontId="128" fillId="0" borderId="166" xfId="0" applyFont="1" applyBorder="1"/>
    <xf numFmtId="49" fontId="122" fillId="4" borderId="167" xfId="0" applyNumberFormat="1" applyFont="1" applyFill="1" applyBorder="1" applyAlignment="1">
      <alignment horizontal="center" vertical="center"/>
    </xf>
    <xf numFmtId="49" fontId="98" fillId="4" borderId="168" xfId="7" applyNumberFormat="1" applyFont="1" applyFill="1" applyBorder="1" applyAlignment="1">
      <alignment horizontal="left" vertical="center"/>
    </xf>
    <xf numFmtId="0" fontId="127" fillId="4" borderId="169" xfId="0" applyFont="1" applyFill="1" applyBorder="1" applyAlignment="1">
      <alignment horizontal="left"/>
    </xf>
    <xf numFmtId="0" fontId="128" fillId="0" borderId="170" xfId="0" applyFont="1" applyBorder="1"/>
    <xf numFmtId="49" fontId="122" fillId="4" borderId="171" xfId="0" applyNumberFormat="1" applyFont="1" applyFill="1" applyBorder="1" applyAlignment="1">
      <alignment horizontal="center" vertical="center"/>
    </xf>
    <xf numFmtId="49" fontId="98" fillId="4" borderId="172" xfId="7" applyNumberFormat="1" applyFont="1" applyFill="1" applyBorder="1" applyAlignment="1">
      <alignment horizontal="left" vertical="center"/>
    </xf>
    <xf numFmtId="0" fontId="127" fillId="4" borderId="173" xfId="0" applyFont="1" applyFill="1" applyBorder="1" applyAlignment="1">
      <alignment horizontal="left"/>
    </xf>
    <xf numFmtId="0" fontId="128" fillId="0" borderId="174" xfId="0" applyFont="1" applyBorder="1"/>
    <xf numFmtId="49" fontId="122" fillId="4" borderId="175" xfId="0" applyNumberFormat="1" applyFont="1" applyFill="1" applyBorder="1" applyAlignment="1">
      <alignment horizontal="center" vertical="center"/>
    </xf>
    <xf numFmtId="49" fontId="98" fillId="4" borderId="176" xfId="7" applyNumberFormat="1" applyFont="1" applyFill="1" applyBorder="1" applyAlignment="1">
      <alignment horizontal="left" vertical="center"/>
    </xf>
    <xf numFmtId="0" fontId="127" fillId="4" borderId="177" xfId="0" applyFont="1" applyFill="1" applyBorder="1" applyAlignment="1">
      <alignment horizontal="left"/>
    </xf>
    <xf numFmtId="0" fontId="128" fillId="0" borderId="178" xfId="0" applyFont="1" applyBorder="1"/>
    <xf numFmtId="49" fontId="122" fillId="4" borderId="179" xfId="0" applyNumberFormat="1" applyFont="1" applyFill="1" applyBorder="1" applyAlignment="1">
      <alignment horizontal="center" vertical="center"/>
    </xf>
    <xf numFmtId="49" fontId="98" fillId="4" borderId="180" xfId="7" applyNumberFormat="1" applyFont="1" applyFill="1" applyBorder="1" applyAlignment="1">
      <alignment horizontal="left" vertical="center"/>
    </xf>
    <xf numFmtId="0" fontId="127" fillId="4" borderId="181" xfId="0" applyFont="1" applyFill="1" applyBorder="1" applyAlignment="1">
      <alignment horizontal="left"/>
    </xf>
    <xf numFmtId="0" fontId="128" fillId="0" borderId="182" xfId="0" applyFont="1" applyBorder="1"/>
    <xf numFmtId="49" fontId="122" fillId="4" borderId="183" xfId="0" applyNumberFormat="1" applyFont="1" applyFill="1" applyBorder="1" applyAlignment="1">
      <alignment horizontal="center" vertical="center"/>
    </xf>
    <xf numFmtId="49" fontId="98" fillId="4" borderId="184" xfId="7" applyNumberFormat="1" applyFont="1" applyFill="1" applyBorder="1" applyAlignment="1">
      <alignment horizontal="left" vertical="center"/>
    </xf>
    <xf numFmtId="0" fontId="127" fillId="4" borderId="185" xfId="0" applyFont="1" applyFill="1" applyBorder="1" applyAlignment="1">
      <alignment horizontal="left"/>
    </xf>
    <xf numFmtId="0" fontId="128" fillId="0" borderId="186" xfId="0" applyFont="1" applyBorder="1"/>
    <xf numFmtId="49" fontId="122" fillId="4" borderId="187" xfId="0" applyNumberFormat="1" applyFont="1" applyFill="1" applyBorder="1" applyAlignment="1">
      <alignment horizontal="center" vertical="center"/>
    </xf>
    <xf numFmtId="49" fontId="127" fillId="0" borderId="188" xfId="0" applyNumberFormat="1" applyFont="1" applyBorder="1" applyAlignment="1">
      <alignment horizontal="left"/>
    </xf>
    <xf numFmtId="0" fontId="127" fillId="4" borderId="189" xfId="0" applyFont="1" applyFill="1" applyBorder="1" applyAlignment="1">
      <alignment horizontal="left"/>
    </xf>
    <xf numFmtId="0" fontId="128" fillId="0" borderId="190" xfId="0" applyFont="1" applyBorder="1"/>
    <xf numFmtId="49" fontId="122" fillId="4" borderId="191" xfId="0" applyNumberFormat="1" applyFont="1" applyFill="1" applyBorder="1" applyAlignment="1">
      <alignment horizontal="center" vertical="center"/>
    </xf>
    <xf numFmtId="49" fontId="127" fillId="0" borderId="192" xfId="0" applyNumberFormat="1" applyFont="1" applyBorder="1" applyAlignment="1">
      <alignment horizontal="left"/>
    </xf>
    <xf numFmtId="0" fontId="127" fillId="4" borderId="193" xfId="0" applyFont="1" applyFill="1" applyBorder="1" applyAlignment="1">
      <alignment horizontal="left"/>
    </xf>
    <xf numFmtId="0" fontId="128" fillId="0" borderId="194" xfId="0" applyFont="1" applyBorder="1"/>
    <xf numFmtId="49" fontId="122" fillId="4" borderId="195" xfId="0" applyNumberFormat="1" applyFont="1" applyFill="1" applyBorder="1" applyAlignment="1">
      <alignment horizontal="center" vertical="center"/>
    </xf>
    <xf numFmtId="49" fontId="127" fillId="0" borderId="196" xfId="0" applyNumberFormat="1" applyFont="1" applyBorder="1" applyAlignment="1">
      <alignment horizontal="left"/>
    </xf>
    <xf numFmtId="0" fontId="127" fillId="4" borderId="197" xfId="0" applyFont="1" applyFill="1" applyBorder="1" applyAlignment="1">
      <alignment horizontal="left"/>
    </xf>
    <xf numFmtId="0" fontId="128" fillId="0" borderId="198" xfId="0" applyFont="1" applyBorder="1"/>
    <xf numFmtId="49" fontId="122" fillId="4" borderId="199" xfId="0" applyNumberFormat="1" applyFont="1" applyFill="1" applyBorder="1" applyAlignment="1">
      <alignment horizontal="center" vertical="center"/>
    </xf>
    <xf numFmtId="49" fontId="127" fillId="0" borderId="200" xfId="0" applyNumberFormat="1" applyFont="1" applyBorder="1" applyAlignment="1">
      <alignment horizontal="left"/>
    </xf>
    <xf numFmtId="0" fontId="127" fillId="4" borderId="201" xfId="0" applyFont="1" applyFill="1" applyBorder="1" applyAlignment="1">
      <alignment horizontal="left"/>
    </xf>
    <xf numFmtId="0" fontId="128" fillId="0" borderId="202" xfId="0" applyFont="1" applyBorder="1"/>
    <xf numFmtId="49" fontId="122" fillId="4" borderId="203" xfId="0" applyNumberFormat="1" applyFont="1" applyFill="1" applyBorder="1" applyAlignment="1">
      <alignment horizontal="center" vertical="center"/>
    </xf>
    <xf numFmtId="49" fontId="127" fillId="0" borderId="204" xfId="0" applyNumberFormat="1" applyFont="1" applyBorder="1" applyAlignment="1">
      <alignment horizontal="left"/>
    </xf>
    <xf numFmtId="0" fontId="127" fillId="4" borderId="205" xfId="0" applyFont="1" applyFill="1" applyBorder="1" applyAlignment="1">
      <alignment horizontal="left"/>
    </xf>
    <xf numFmtId="0" fontId="128" fillId="0" borderId="206" xfId="0" applyFont="1" applyBorder="1"/>
    <xf numFmtId="49" fontId="122" fillId="4" borderId="207" xfId="0" applyNumberFormat="1" applyFont="1" applyFill="1" applyBorder="1" applyAlignment="1">
      <alignment horizontal="center" vertical="center"/>
    </xf>
    <xf numFmtId="49" fontId="127" fillId="0" borderId="208" xfId="0" applyNumberFormat="1" applyFont="1" applyBorder="1" applyAlignment="1">
      <alignment horizontal="left"/>
    </xf>
    <xf numFmtId="0" fontId="127" fillId="4" borderId="209" xfId="0" applyFont="1" applyFill="1" applyBorder="1" applyAlignment="1">
      <alignment horizontal="left"/>
    </xf>
    <xf numFmtId="0" fontId="128" fillId="0" borderId="210" xfId="0" applyFont="1" applyBorder="1"/>
    <xf numFmtId="49" fontId="122" fillId="4" borderId="211" xfId="0" applyNumberFormat="1" applyFont="1" applyFill="1" applyBorder="1" applyAlignment="1">
      <alignment horizontal="center" vertical="center"/>
    </xf>
    <xf numFmtId="49" fontId="127" fillId="0" borderId="212" xfId="0" applyNumberFormat="1" applyFont="1" applyBorder="1" applyAlignment="1">
      <alignment horizontal="left"/>
    </xf>
    <xf numFmtId="0" fontId="127" fillId="4" borderId="213" xfId="0" applyFont="1" applyFill="1" applyBorder="1" applyAlignment="1">
      <alignment horizontal="left"/>
    </xf>
    <xf numFmtId="0" fontId="128" fillId="0" borderId="214" xfId="0" applyFont="1" applyBorder="1"/>
    <xf numFmtId="49" fontId="122" fillId="4" borderId="215" xfId="0" applyNumberFormat="1" applyFont="1" applyFill="1" applyBorder="1" applyAlignment="1">
      <alignment horizontal="center" vertical="center"/>
    </xf>
    <xf numFmtId="49" fontId="127" fillId="0" borderId="216" xfId="0" applyNumberFormat="1" applyFont="1" applyBorder="1" applyAlignment="1">
      <alignment horizontal="left"/>
    </xf>
    <xf numFmtId="0" fontId="127" fillId="4" borderId="217" xfId="0" applyFont="1" applyFill="1" applyBorder="1" applyAlignment="1">
      <alignment horizontal="left"/>
    </xf>
    <xf numFmtId="0" fontId="128" fillId="0" borderId="218" xfId="0" applyFont="1" applyBorder="1"/>
    <xf numFmtId="49" fontId="122" fillId="4" borderId="219" xfId="0" applyNumberFormat="1" applyFont="1" applyFill="1" applyBorder="1" applyAlignment="1">
      <alignment horizontal="center" vertical="center"/>
    </xf>
    <xf numFmtId="49" fontId="127" fillId="0" borderId="220" xfId="0" applyNumberFormat="1" applyFont="1" applyBorder="1" applyAlignment="1">
      <alignment horizontal="left"/>
    </xf>
    <xf numFmtId="0" fontId="127" fillId="4" borderId="221" xfId="0" applyFont="1" applyFill="1" applyBorder="1" applyAlignment="1">
      <alignment horizontal="left"/>
    </xf>
    <xf numFmtId="0" fontId="128" fillId="0" borderId="222" xfId="0" applyFont="1" applyBorder="1"/>
    <xf numFmtId="49" fontId="122" fillId="4" borderId="223" xfId="0" applyNumberFormat="1" applyFont="1" applyFill="1" applyBorder="1" applyAlignment="1">
      <alignment horizontal="center" vertical="center"/>
    </xf>
    <xf numFmtId="49" fontId="127" fillId="0" borderId="224" xfId="0" applyNumberFormat="1" applyFont="1" applyBorder="1" applyAlignment="1">
      <alignment horizontal="left"/>
    </xf>
    <xf numFmtId="0" fontId="127" fillId="4" borderId="225" xfId="0" applyFont="1" applyFill="1" applyBorder="1" applyAlignment="1">
      <alignment horizontal="left"/>
    </xf>
    <xf numFmtId="0" fontId="128" fillId="0" borderId="226" xfId="0" applyFont="1" applyBorder="1"/>
    <xf numFmtId="49" fontId="122" fillId="4" borderId="227" xfId="0" applyNumberFormat="1" applyFont="1" applyFill="1" applyBorder="1" applyAlignment="1">
      <alignment horizontal="center" vertical="center"/>
    </xf>
    <xf numFmtId="49" fontId="127" fillId="0" borderId="228" xfId="0" applyNumberFormat="1" applyFont="1" applyBorder="1" applyAlignment="1">
      <alignment horizontal="left"/>
    </xf>
    <xf numFmtId="0" fontId="127" fillId="4" borderId="229" xfId="0" applyFont="1" applyFill="1" applyBorder="1" applyAlignment="1">
      <alignment horizontal="left"/>
    </xf>
    <xf numFmtId="49" fontId="122" fillId="4" borderId="231" xfId="0" applyNumberFormat="1" applyFont="1" applyFill="1" applyBorder="1" applyAlignment="1">
      <alignment horizontal="center" vertical="center"/>
    </xf>
    <xf numFmtId="49" fontId="127" fillId="0" borderId="232" xfId="0" applyNumberFormat="1" applyFont="1" applyBorder="1" applyAlignment="1">
      <alignment horizontal="left"/>
    </xf>
    <xf numFmtId="0" fontId="127" fillId="4" borderId="233" xfId="0" applyFont="1" applyFill="1" applyBorder="1" applyAlignment="1">
      <alignment horizontal="left"/>
    </xf>
    <xf numFmtId="0" fontId="128" fillId="0" borderId="234" xfId="0" applyFont="1" applyBorder="1"/>
    <xf numFmtId="49" fontId="122" fillId="4" borderId="235" xfId="0" applyNumberFormat="1" applyFont="1" applyFill="1" applyBorder="1" applyAlignment="1">
      <alignment horizontal="center" vertical="center"/>
    </xf>
    <xf numFmtId="49" fontId="127" fillId="0" borderId="236" xfId="0" applyNumberFormat="1" applyFont="1" applyBorder="1" applyAlignment="1">
      <alignment horizontal="left"/>
    </xf>
    <xf numFmtId="0" fontId="127" fillId="4" borderId="237" xfId="0" applyFont="1" applyFill="1" applyBorder="1" applyAlignment="1">
      <alignment horizontal="left"/>
    </xf>
    <xf numFmtId="0" fontId="128" fillId="0" borderId="238" xfId="0" applyFont="1" applyBorder="1"/>
    <xf numFmtId="49" fontId="122" fillId="4" borderId="239" xfId="0" applyNumberFormat="1" applyFont="1" applyFill="1" applyBorder="1" applyAlignment="1">
      <alignment horizontal="center" vertical="center"/>
    </xf>
    <xf numFmtId="49" fontId="127" fillId="0" borderId="240" xfId="0" applyNumberFormat="1" applyFont="1" applyBorder="1" applyAlignment="1">
      <alignment horizontal="left"/>
    </xf>
    <xf numFmtId="0" fontId="127" fillId="4" borderId="241" xfId="0" applyFont="1" applyFill="1" applyBorder="1" applyAlignment="1">
      <alignment horizontal="left"/>
    </xf>
    <xf numFmtId="0" fontId="128" fillId="0" borderId="242" xfId="0" applyFont="1" applyBorder="1"/>
    <xf numFmtId="49" fontId="122" fillId="4" borderId="243" xfId="0" applyNumberFormat="1" applyFont="1" applyFill="1" applyBorder="1" applyAlignment="1">
      <alignment horizontal="center" vertical="center"/>
    </xf>
    <xf numFmtId="49" fontId="127" fillId="0" borderId="244" xfId="0" applyNumberFormat="1" applyFont="1" applyBorder="1" applyAlignment="1">
      <alignment horizontal="left"/>
    </xf>
    <xf numFmtId="0" fontId="127" fillId="4" borderId="245" xfId="0" applyFont="1" applyFill="1" applyBorder="1" applyAlignment="1">
      <alignment horizontal="left"/>
    </xf>
    <xf numFmtId="0" fontId="128" fillId="0" borderId="246" xfId="0" applyFont="1" applyBorder="1"/>
    <xf numFmtId="49" fontId="122" fillId="4" borderId="247" xfId="0" applyNumberFormat="1" applyFont="1" applyFill="1" applyBorder="1" applyAlignment="1">
      <alignment horizontal="center" vertical="center"/>
    </xf>
    <xf numFmtId="49" fontId="127" fillId="0" borderId="248" xfId="0" applyNumberFormat="1" applyFont="1" applyBorder="1" applyAlignment="1">
      <alignment horizontal="left"/>
    </xf>
    <xf numFmtId="0" fontId="127" fillId="4" borderId="249" xfId="0" applyFont="1" applyFill="1" applyBorder="1" applyAlignment="1">
      <alignment horizontal="left"/>
    </xf>
    <xf numFmtId="0" fontId="128" fillId="0" borderId="250" xfId="0" applyFont="1" applyBorder="1"/>
    <xf numFmtId="49" fontId="122" fillId="4" borderId="251" xfId="0" applyNumberFormat="1" applyFont="1" applyFill="1" applyBorder="1" applyAlignment="1">
      <alignment horizontal="center" vertical="center"/>
    </xf>
    <xf numFmtId="49" fontId="127" fillId="0" borderId="252" xfId="0" applyNumberFormat="1" applyFont="1" applyBorder="1" applyAlignment="1">
      <alignment horizontal="left"/>
    </xf>
    <xf numFmtId="0" fontId="127" fillId="4" borderId="253" xfId="0" applyFont="1" applyFill="1" applyBorder="1" applyAlignment="1">
      <alignment horizontal="left"/>
    </xf>
    <xf numFmtId="0" fontId="128" fillId="0" borderId="254" xfId="0" applyFont="1" applyBorder="1"/>
    <xf numFmtId="49" fontId="122" fillId="4" borderId="255" xfId="0" applyNumberFormat="1" applyFont="1" applyFill="1" applyBorder="1" applyAlignment="1">
      <alignment horizontal="center" vertical="center"/>
    </xf>
    <xf numFmtId="49" fontId="127" fillId="0" borderId="256" xfId="0" applyNumberFormat="1" applyFont="1" applyBorder="1" applyAlignment="1">
      <alignment horizontal="left"/>
    </xf>
    <xf numFmtId="0" fontId="127" fillId="4" borderId="257" xfId="0" applyFont="1" applyFill="1" applyBorder="1" applyAlignment="1">
      <alignment horizontal="left"/>
    </xf>
    <xf numFmtId="0" fontId="128" fillId="0" borderId="258" xfId="0" applyFont="1" applyBorder="1"/>
    <xf numFmtId="49" fontId="122" fillId="4" borderId="259" xfId="0" applyNumberFormat="1" applyFont="1" applyFill="1" applyBorder="1" applyAlignment="1">
      <alignment horizontal="center" vertical="center"/>
    </xf>
    <xf numFmtId="49" fontId="127" fillId="0" borderId="260" xfId="0" applyNumberFormat="1" applyFont="1" applyBorder="1" applyAlignment="1">
      <alignment horizontal="left"/>
    </xf>
    <xf numFmtId="0" fontId="127" fillId="4" borderId="261" xfId="0" applyFont="1" applyFill="1" applyBorder="1" applyAlignment="1">
      <alignment horizontal="left"/>
    </xf>
    <xf numFmtId="0" fontId="128" fillId="0" borderId="262" xfId="0" applyFont="1" applyBorder="1"/>
    <xf numFmtId="49" fontId="122" fillId="4" borderId="263" xfId="0" applyNumberFormat="1" applyFont="1" applyFill="1" applyBorder="1" applyAlignment="1">
      <alignment horizontal="center" vertical="center"/>
    </xf>
    <xf numFmtId="49" fontId="127" fillId="0" borderId="264" xfId="0" applyNumberFormat="1" applyFont="1" applyBorder="1" applyAlignment="1">
      <alignment horizontal="left"/>
    </xf>
    <xf numFmtId="0" fontId="127" fillId="4" borderId="265" xfId="0" applyFont="1" applyFill="1" applyBorder="1" applyAlignment="1">
      <alignment horizontal="left"/>
    </xf>
    <xf numFmtId="0" fontId="128" fillId="0" borderId="266" xfId="0" applyFont="1" applyBorder="1"/>
    <xf numFmtId="49" fontId="122" fillId="4" borderId="267" xfId="0" applyNumberFormat="1" applyFont="1" applyFill="1" applyBorder="1" applyAlignment="1">
      <alignment horizontal="center" vertical="center"/>
    </xf>
    <xf numFmtId="49" fontId="127" fillId="0" borderId="268" xfId="0" applyNumberFormat="1" applyFont="1" applyBorder="1" applyAlignment="1">
      <alignment horizontal="left"/>
    </xf>
    <xf numFmtId="0" fontId="127" fillId="4" borderId="269" xfId="0" applyFont="1" applyFill="1" applyBorder="1" applyAlignment="1">
      <alignment horizontal="left"/>
    </xf>
    <xf numFmtId="0" fontId="128" fillId="0" borderId="270" xfId="0" applyFont="1" applyBorder="1"/>
    <xf numFmtId="49" fontId="122" fillId="4" borderId="271" xfId="0" applyNumberFormat="1" applyFont="1" applyFill="1" applyBorder="1" applyAlignment="1">
      <alignment horizontal="center" vertical="center"/>
    </xf>
    <xf numFmtId="49" fontId="127" fillId="0" borderId="272" xfId="0" applyNumberFormat="1" applyFont="1" applyBorder="1" applyAlignment="1">
      <alignment horizontal="left"/>
    </xf>
    <xf numFmtId="0" fontId="127" fillId="4" borderId="273" xfId="0" applyFont="1" applyFill="1" applyBorder="1" applyAlignment="1">
      <alignment horizontal="left"/>
    </xf>
    <xf numFmtId="0" fontId="128" fillId="0" borderId="274" xfId="0" applyFont="1" applyBorder="1"/>
    <xf numFmtId="49" fontId="122" fillId="4" borderId="275" xfId="0" applyNumberFormat="1" applyFont="1" applyFill="1" applyBorder="1" applyAlignment="1">
      <alignment horizontal="center" vertical="center"/>
    </xf>
    <xf numFmtId="49" fontId="127" fillId="0" borderId="276" xfId="0" applyNumberFormat="1" applyFont="1" applyBorder="1" applyAlignment="1">
      <alignment horizontal="left"/>
    </xf>
    <xf numFmtId="0" fontId="127" fillId="4" borderId="277" xfId="0" applyFont="1" applyFill="1" applyBorder="1" applyAlignment="1">
      <alignment horizontal="left"/>
    </xf>
    <xf numFmtId="0" fontId="128" fillId="0" borderId="278" xfId="0" applyFont="1" applyBorder="1"/>
    <xf numFmtId="49" fontId="122" fillId="4" borderId="279" xfId="0" applyNumberFormat="1" applyFont="1" applyFill="1" applyBorder="1" applyAlignment="1">
      <alignment horizontal="center" vertical="center"/>
    </xf>
    <xf numFmtId="49" fontId="127" fillId="0" borderId="280" xfId="0" applyNumberFormat="1" applyFont="1" applyBorder="1" applyAlignment="1">
      <alignment horizontal="left"/>
    </xf>
    <xf numFmtId="0" fontId="127" fillId="4" borderId="281" xfId="0" applyFont="1" applyFill="1" applyBorder="1" applyAlignment="1">
      <alignment horizontal="left"/>
    </xf>
    <xf numFmtId="0" fontId="128" fillId="0" borderId="282" xfId="0" applyFont="1" applyBorder="1"/>
    <xf numFmtId="49" fontId="122" fillId="4" borderId="283" xfId="0" applyNumberFormat="1" applyFont="1" applyFill="1" applyBorder="1" applyAlignment="1">
      <alignment horizontal="center" vertical="center"/>
    </xf>
    <xf numFmtId="49" fontId="127" fillId="0" borderId="284" xfId="0" applyNumberFormat="1" applyFont="1" applyBorder="1" applyAlignment="1">
      <alignment horizontal="left"/>
    </xf>
    <xf numFmtId="0" fontId="127" fillId="4" borderId="285" xfId="0" applyFont="1" applyFill="1" applyBorder="1" applyAlignment="1">
      <alignment horizontal="left"/>
    </xf>
    <xf numFmtId="0" fontId="128" fillId="0" borderId="286" xfId="0" applyFont="1" applyBorder="1"/>
    <xf numFmtId="49" fontId="122" fillId="4" borderId="287" xfId="0" applyNumberFormat="1" applyFont="1" applyFill="1" applyBorder="1" applyAlignment="1">
      <alignment horizontal="center" vertical="center"/>
    </xf>
    <xf numFmtId="49" fontId="127" fillId="0" borderId="288" xfId="0" applyNumberFormat="1" applyFont="1" applyBorder="1" applyAlignment="1">
      <alignment horizontal="left"/>
    </xf>
    <xf numFmtId="0" fontId="127" fillId="4" borderId="289" xfId="0" applyFont="1" applyFill="1" applyBorder="1" applyAlignment="1">
      <alignment horizontal="left"/>
    </xf>
    <xf numFmtId="0" fontId="128" fillId="0" borderId="290" xfId="0" applyFont="1" applyBorder="1"/>
    <xf numFmtId="49" fontId="122" fillId="4" borderId="291" xfId="0" applyNumberFormat="1" applyFont="1" applyFill="1" applyBorder="1" applyAlignment="1">
      <alignment horizontal="center" vertical="center"/>
    </xf>
    <xf numFmtId="49" fontId="127" fillId="0" borderId="292" xfId="0" applyNumberFormat="1" applyFont="1" applyBorder="1" applyAlignment="1">
      <alignment horizontal="left"/>
    </xf>
    <xf numFmtId="0" fontId="127" fillId="4" borderId="293" xfId="0" applyFont="1" applyFill="1" applyBorder="1" applyAlignment="1">
      <alignment horizontal="left"/>
    </xf>
    <xf numFmtId="0" fontId="128" fillId="0" borderId="294" xfId="0" applyFont="1" applyBorder="1"/>
    <xf numFmtId="49" fontId="122" fillId="4" borderId="295" xfId="0" applyNumberFormat="1" applyFont="1" applyFill="1" applyBorder="1" applyAlignment="1">
      <alignment horizontal="center" vertical="center"/>
    </xf>
    <xf numFmtId="49" fontId="127" fillId="0" borderId="296" xfId="0" applyNumberFormat="1" applyFont="1" applyBorder="1" applyAlignment="1">
      <alignment horizontal="left"/>
    </xf>
    <xf numFmtId="0" fontId="127" fillId="4" borderId="297" xfId="0" applyFont="1" applyFill="1" applyBorder="1" applyAlignment="1">
      <alignment horizontal="left"/>
    </xf>
    <xf numFmtId="0" fontId="128" fillId="0" borderId="298" xfId="0" applyFont="1" applyBorder="1"/>
    <xf numFmtId="49" fontId="122" fillId="4" borderId="299" xfId="0" applyNumberFormat="1" applyFont="1" applyFill="1" applyBorder="1" applyAlignment="1">
      <alignment horizontal="center" vertical="center"/>
    </xf>
    <xf numFmtId="49" fontId="127" fillId="0" borderId="300" xfId="0" applyNumberFormat="1" applyFont="1" applyBorder="1" applyAlignment="1">
      <alignment horizontal="left"/>
    </xf>
    <xf numFmtId="0" fontId="127" fillId="4" borderId="301" xfId="0" applyFont="1" applyFill="1" applyBorder="1" applyAlignment="1">
      <alignment horizontal="left"/>
    </xf>
    <xf numFmtId="0" fontId="128" fillId="0" borderId="302" xfId="0" applyFont="1" applyBorder="1"/>
    <xf numFmtId="49" fontId="122" fillId="4" borderId="303" xfId="0" applyNumberFormat="1" applyFont="1" applyFill="1" applyBorder="1" applyAlignment="1">
      <alignment horizontal="center" vertical="center"/>
    </xf>
    <xf numFmtId="49" fontId="127" fillId="0" borderId="304" xfId="0" applyNumberFormat="1" applyFont="1" applyBorder="1" applyAlignment="1">
      <alignment horizontal="left"/>
    </xf>
    <xf numFmtId="0" fontId="127" fillId="4" borderId="305" xfId="0" applyFont="1" applyFill="1" applyBorder="1" applyAlignment="1">
      <alignment horizontal="left"/>
    </xf>
    <xf numFmtId="0" fontId="128" fillId="0" borderId="306" xfId="0" applyFont="1" applyBorder="1"/>
    <xf numFmtId="49" fontId="122" fillId="4" borderId="307" xfId="0" applyNumberFormat="1" applyFont="1" applyFill="1" applyBorder="1" applyAlignment="1">
      <alignment horizontal="center" vertical="center"/>
    </xf>
    <xf numFmtId="49" fontId="127" fillId="0" borderId="308" xfId="0" applyNumberFormat="1" applyFont="1" applyBorder="1" applyAlignment="1">
      <alignment horizontal="left"/>
    </xf>
    <xf numFmtId="0" fontId="127" fillId="4" borderId="309" xfId="0" applyFont="1" applyFill="1" applyBorder="1" applyAlignment="1">
      <alignment horizontal="left"/>
    </xf>
    <xf numFmtId="0" fontId="128" fillId="0" borderId="310" xfId="0" applyFont="1" applyBorder="1"/>
    <xf numFmtId="49" fontId="122" fillId="4" borderId="311" xfId="0" applyNumberFormat="1" applyFont="1" applyFill="1" applyBorder="1" applyAlignment="1">
      <alignment horizontal="center" vertical="center"/>
    </xf>
    <xf numFmtId="49" fontId="127" fillId="0" borderId="312" xfId="0" applyNumberFormat="1" applyFont="1" applyBorder="1" applyAlignment="1">
      <alignment horizontal="left"/>
    </xf>
    <xf numFmtId="0" fontId="127" fillId="4" borderId="313" xfId="0" applyFont="1" applyFill="1" applyBorder="1" applyAlignment="1">
      <alignment horizontal="left"/>
    </xf>
    <xf numFmtId="0" fontId="128" fillId="0" borderId="314" xfId="0" applyFont="1" applyBorder="1"/>
    <xf numFmtId="49" fontId="122" fillId="4" borderId="315" xfId="0" applyNumberFormat="1" applyFont="1" applyFill="1" applyBorder="1" applyAlignment="1">
      <alignment horizontal="center" vertical="center"/>
    </xf>
    <xf numFmtId="49" fontId="127" fillId="0" borderId="316" xfId="0" applyNumberFormat="1" applyFont="1" applyBorder="1" applyAlignment="1">
      <alignment horizontal="left"/>
    </xf>
    <xf numFmtId="0" fontId="127" fillId="4" borderId="317" xfId="0" applyFont="1" applyFill="1" applyBorder="1" applyAlignment="1">
      <alignment horizontal="left"/>
    </xf>
    <xf numFmtId="0" fontId="128" fillId="0" borderId="318" xfId="0" applyFont="1" applyBorder="1"/>
    <xf numFmtId="49" fontId="122" fillId="4" borderId="319" xfId="0" applyNumberFormat="1" applyFont="1" applyFill="1" applyBorder="1" applyAlignment="1">
      <alignment horizontal="center" vertical="center"/>
    </xf>
    <xf numFmtId="49" fontId="127" fillId="0" borderId="320" xfId="0" applyNumberFormat="1" applyFont="1" applyBorder="1" applyAlignment="1">
      <alignment horizontal="left"/>
    </xf>
    <xf numFmtId="0" fontId="127" fillId="4" borderId="321" xfId="0" applyFont="1" applyFill="1" applyBorder="1" applyAlignment="1">
      <alignment horizontal="left"/>
    </xf>
    <xf numFmtId="0" fontId="128" fillId="0" borderId="322" xfId="0" applyFont="1" applyBorder="1"/>
    <xf numFmtId="49" fontId="122" fillId="4" borderId="323" xfId="0" applyNumberFormat="1" applyFont="1" applyFill="1" applyBorder="1" applyAlignment="1">
      <alignment horizontal="center" vertical="center"/>
    </xf>
    <xf numFmtId="49" fontId="127" fillId="0" borderId="324" xfId="0" applyNumberFormat="1" applyFont="1" applyBorder="1" applyAlignment="1">
      <alignment horizontal="left"/>
    </xf>
    <xf numFmtId="0" fontId="127" fillId="4" borderId="325" xfId="0" applyFont="1" applyFill="1" applyBorder="1" applyAlignment="1">
      <alignment horizontal="left"/>
    </xf>
    <xf numFmtId="0" fontId="128" fillId="0" borderId="326" xfId="0" applyFont="1" applyBorder="1"/>
    <xf numFmtId="49" fontId="122" fillId="4" borderId="327" xfId="0" applyNumberFormat="1" applyFont="1" applyFill="1" applyBorder="1" applyAlignment="1">
      <alignment horizontal="center" vertical="center"/>
    </xf>
    <xf numFmtId="49" fontId="123" fillId="4" borderId="0" xfId="0" applyNumberFormat="1" applyFont="1" applyFill="1" applyBorder="1" applyAlignment="1">
      <alignment horizontal="center" vertical="center"/>
    </xf>
    <xf numFmtId="49" fontId="127" fillId="0" borderId="328" xfId="0" applyNumberFormat="1" applyFont="1" applyBorder="1" applyAlignment="1">
      <alignment horizontal="left"/>
    </xf>
    <xf numFmtId="0" fontId="127" fillId="4" borderId="329" xfId="0" applyFont="1" applyFill="1" applyBorder="1" applyAlignment="1">
      <alignment horizontal="left"/>
    </xf>
    <xf numFmtId="4" fontId="107" fillId="4" borderId="330" xfId="0" applyNumberFormat="1" applyFont="1" applyFill="1" applyBorder="1"/>
    <xf numFmtId="0" fontId="128" fillId="0" borderId="331" xfId="0" applyFont="1" applyBorder="1"/>
    <xf numFmtId="49" fontId="122" fillId="4" borderId="0" xfId="0" applyNumberFormat="1" applyFont="1" applyFill="1" applyBorder="1" applyAlignment="1">
      <alignment horizontal="center" vertical="center"/>
    </xf>
    <xf numFmtId="49" fontId="105" fillId="4" borderId="0" xfId="7" applyNumberFormat="1" applyFont="1" applyFill="1" applyBorder="1" applyAlignment="1">
      <alignment vertical="center"/>
    </xf>
    <xf numFmtId="49" fontId="86" fillId="4" borderId="0" xfId="1" applyNumberFormat="1" applyFont="1" applyFill="1" applyBorder="1" applyAlignment="1">
      <alignment horizontal="center" vertical="center"/>
    </xf>
    <xf numFmtId="4" fontId="86" fillId="4" borderId="0" xfId="1" applyNumberFormat="1" applyFont="1" applyFill="1" applyBorder="1" applyAlignment="1">
      <alignment vertical="center"/>
    </xf>
    <xf numFmtId="49" fontId="129" fillId="4" borderId="0" xfId="7" applyNumberFormat="1" applyFont="1" applyFill="1" applyBorder="1" applyAlignment="1">
      <alignment vertical="center" wrapText="1"/>
    </xf>
    <xf numFmtId="49" fontId="105" fillId="4" borderId="332" xfId="7" applyNumberFormat="1" applyFont="1" applyFill="1" applyBorder="1" applyAlignment="1">
      <alignment vertical="center"/>
    </xf>
    <xf numFmtId="4" fontId="86" fillId="4" borderId="28" xfId="1" applyNumberFormat="1" applyFont="1" applyFill="1" applyBorder="1" applyAlignment="1">
      <alignment vertical="center"/>
    </xf>
    <xf numFmtId="49" fontId="129" fillId="4" borderId="333" xfId="7" applyNumberFormat="1" applyFont="1" applyFill="1" applyBorder="1" applyAlignment="1">
      <alignment vertical="center" wrapText="1"/>
    </xf>
    <xf numFmtId="49" fontId="123" fillId="4" borderId="334" xfId="0" applyNumberFormat="1" applyFont="1" applyFill="1" applyBorder="1" applyAlignment="1">
      <alignment horizontal="center" vertical="center"/>
    </xf>
    <xf numFmtId="49" fontId="105" fillId="4" borderId="335" xfId="7" applyNumberFormat="1" applyFont="1" applyFill="1" applyBorder="1" applyAlignment="1">
      <alignment vertical="center"/>
    </xf>
    <xf numFmtId="4" fontId="86" fillId="4" borderId="336" xfId="1" applyNumberFormat="1" applyFont="1" applyFill="1" applyBorder="1" applyAlignment="1">
      <alignment vertical="center"/>
    </xf>
    <xf numFmtId="49" fontId="129" fillId="4" borderId="337" xfId="7" applyNumberFormat="1" applyFont="1" applyFill="1" applyBorder="1" applyAlignment="1">
      <alignment vertical="center" wrapText="1"/>
    </xf>
    <xf numFmtId="49" fontId="86" fillId="4" borderId="30" xfId="1" applyNumberFormat="1" applyFont="1" applyFill="1" applyBorder="1" applyAlignment="1">
      <alignment horizontal="center" vertical="center"/>
    </xf>
    <xf numFmtId="4" fontId="86" fillId="4" borderId="30" xfId="1" applyNumberFormat="1" applyFont="1" applyFill="1" applyBorder="1" applyAlignment="1">
      <alignment vertical="center"/>
    </xf>
    <xf numFmtId="49" fontId="86" fillId="4" borderId="338" xfId="1" applyNumberFormat="1" applyFont="1" applyFill="1" applyBorder="1" applyAlignment="1">
      <alignment horizontal="center" vertical="center"/>
    </xf>
    <xf numFmtId="4" fontId="86" fillId="4" borderId="338" xfId="1" applyNumberFormat="1" applyFont="1" applyFill="1" applyBorder="1" applyAlignment="1">
      <alignment vertical="center"/>
    </xf>
    <xf numFmtId="49" fontId="122" fillId="4" borderId="338" xfId="0" applyNumberFormat="1" applyFont="1" applyFill="1" applyBorder="1" applyAlignment="1">
      <alignment horizontal="center" vertical="center"/>
    </xf>
    <xf numFmtId="49" fontId="123" fillId="4" borderId="338" xfId="0" applyNumberFormat="1" applyFont="1" applyFill="1" applyBorder="1" applyAlignment="1">
      <alignment horizontal="center" vertical="center"/>
    </xf>
    <xf numFmtId="49" fontId="123" fillId="4" borderId="339" xfId="0" applyNumberFormat="1" applyFont="1" applyFill="1" applyBorder="1" applyAlignment="1">
      <alignment horizontal="center" vertical="center"/>
    </xf>
    <xf numFmtId="49" fontId="105" fillId="4" borderId="340" xfId="7" applyNumberFormat="1" applyFont="1" applyFill="1" applyBorder="1" applyAlignment="1">
      <alignment vertical="center"/>
    </xf>
    <xf numFmtId="0" fontId="130" fillId="0" borderId="230" xfId="0" applyFont="1" applyBorder="1"/>
    <xf numFmtId="49" fontId="122" fillId="4" borderId="341" xfId="0" applyNumberFormat="1" applyFont="1" applyFill="1" applyBorder="1" applyAlignment="1">
      <alignment horizontal="center" vertical="center"/>
    </xf>
    <xf numFmtId="49" fontId="122" fillId="4" borderId="342" xfId="0" applyNumberFormat="1" applyFont="1" applyFill="1" applyBorder="1" applyAlignment="1">
      <alignment horizontal="center" vertical="center"/>
    </xf>
    <xf numFmtId="49" fontId="123" fillId="4" borderId="342" xfId="0" applyNumberFormat="1" applyFont="1" applyFill="1" applyBorder="1" applyAlignment="1">
      <alignment horizontal="center" vertical="center"/>
    </xf>
    <xf numFmtId="49" fontId="123" fillId="4" borderId="343" xfId="0" applyNumberFormat="1" applyFont="1" applyFill="1" applyBorder="1" applyAlignment="1">
      <alignment horizontal="center" vertical="center"/>
    </xf>
    <xf numFmtId="49" fontId="127" fillId="0" borderId="344" xfId="0" applyNumberFormat="1" applyFont="1" applyBorder="1" applyAlignment="1">
      <alignment horizontal="left"/>
    </xf>
    <xf numFmtId="0" fontId="127" fillId="4" borderId="345" xfId="0" applyFont="1" applyFill="1" applyBorder="1" applyAlignment="1">
      <alignment horizontal="left"/>
    </xf>
    <xf numFmtId="49" fontId="86" fillId="4" borderId="342" xfId="1" applyNumberFormat="1" applyFont="1" applyFill="1" applyBorder="1" applyAlignment="1">
      <alignment horizontal="center" vertical="center"/>
    </xf>
    <xf numFmtId="4" fontId="107" fillId="4" borderId="342" xfId="0" applyNumberFormat="1" applyFont="1" applyFill="1" applyBorder="1"/>
    <xf numFmtId="4" fontId="86" fillId="4" borderId="342" xfId="1" applyNumberFormat="1" applyFont="1" applyFill="1" applyBorder="1" applyAlignment="1">
      <alignment vertical="center"/>
    </xf>
    <xf numFmtId="0" fontId="128" fillId="0" borderId="346" xfId="0" applyFont="1" applyBorder="1"/>
    <xf numFmtId="4" fontId="2" fillId="0" borderId="0" xfId="1" applyNumberFormat="1" applyAlignment="1">
      <alignment vertical="center"/>
    </xf>
    <xf numFmtId="4" fontId="86" fillId="4" borderId="347" xfId="1" applyNumberFormat="1" applyFont="1" applyFill="1" applyBorder="1" applyAlignment="1">
      <alignment vertical="center"/>
    </xf>
    <xf numFmtId="4" fontId="131" fillId="0" borderId="0" xfId="6" applyNumberFormat="1" applyFont="1" applyFill="1" applyAlignment="1">
      <alignment vertical="center"/>
    </xf>
    <xf numFmtId="4" fontId="132" fillId="0" borderId="0" xfId="1" applyNumberFormat="1" applyFont="1" applyAlignment="1">
      <alignment vertical="center"/>
    </xf>
    <xf numFmtId="4" fontId="133" fillId="16" borderId="31" xfId="1" applyNumberFormat="1" applyFont="1" applyFill="1" applyBorder="1" applyAlignment="1">
      <alignment vertical="center"/>
    </xf>
    <xf numFmtId="164" fontId="113" fillId="14" borderId="90" xfId="1" applyNumberFormat="1" applyFont="1" applyFill="1" applyBorder="1" applyAlignment="1">
      <alignment vertical="center"/>
    </xf>
    <xf numFmtId="164" fontId="113" fillId="0" borderId="91" xfId="1" applyNumberFormat="1" applyFont="1" applyBorder="1" applyAlignment="1">
      <alignment vertical="center"/>
    </xf>
    <xf numFmtId="164" fontId="99" fillId="9" borderId="96" xfId="1" applyNumberFormat="1" applyFont="1" applyFill="1" applyBorder="1" applyAlignment="1">
      <alignment horizontal="right" vertical="center"/>
    </xf>
    <xf numFmtId="164" fontId="99" fillId="9" borderId="83" xfId="1" applyNumberFormat="1" applyFont="1" applyFill="1" applyBorder="1" applyAlignment="1">
      <alignment horizontal="right" vertical="center"/>
    </xf>
    <xf numFmtId="0" fontId="21" fillId="0" borderId="0" xfId="0" applyFont="1" applyFill="1" applyAlignment="1" applyProtection="1">
      <alignment horizontal="justify" vertical="center"/>
    </xf>
    <xf numFmtId="0" fontId="28" fillId="5" borderId="20" xfId="0" applyFont="1" applyFill="1" applyBorder="1" applyAlignment="1" applyProtection="1">
      <alignment horizontal="left" vertical="center"/>
    </xf>
    <xf numFmtId="0" fontId="37" fillId="0" borderId="0" xfId="0" applyFont="1" applyFill="1" applyAlignment="1" applyProtection="1">
      <alignment horizontal="left" vertical="center"/>
    </xf>
    <xf numFmtId="0" fontId="28" fillId="5" borderId="15" xfId="0" applyFont="1" applyFill="1" applyBorder="1" applyAlignment="1" applyProtection="1">
      <alignment horizontal="left" vertical="center" wrapText="1"/>
    </xf>
    <xf numFmtId="0" fontId="28" fillId="6" borderId="12" xfId="0" applyFont="1" applyFill="1" applyBorder="1" applyAlignment="1" applyProtection="1">
      <alignment horizontal="left" vertical="center"/>
    </xf>
    <xf numFmtId="0" fontId="28" fillId="6" borderId="12" xfId="0" applyFont="1" applyFill="1" applyBorder="1" applyAlignment="1" applyProtection="1">
      <alignment horizontal="left" vertical="center" wrapText="1"/>
    </xf>
    <xf numFmtId="0" fontId="28" fillId="5" borderId="19" xfId="0" applyFont="1" applyFill="1" applyBorder="1" applyAlignment="1" applyProtection="1">
      <alignment horizontal="left" vertical="center"/>
    </xf>
    <xf numFmtId="0" fontId="18" fillId="0" borderId="0" xfId="0" applyFont="1" applyFill="1" applyAlignment="1" applyProtection="1">
      <alignment horizontal="justify" vertical="center"/>
    </xf>
    <xf numFmtId="0" fontId="81" fillId="0" borderId="0" xfId="2" applyFont="1" applyBorder="1" applyAlignment="1">
      <alignment horizontal="justify" vertical="center"/>
    </xf>
    <xf numFmtId="0" fontId="80" fillId="4" borderId="0" xfId="2" applyFont="1" applyFill="1" applyBorder="1" applyAlignment="1">
      <alignment horizontal="justify" vertical="center"/>
    </xf>
    <xf numFmtId="0" fontId="21" fillId="0" borderId="11" xfId="0" applyFont="1" applyFill="1" applyBorder="1" applyAlignment="1" applyProtection="1">
      <alignment horizontal="justify" vertical="center"/>
    </xf>
    <xf numFmtId="0" fontId="28" fillId="5" borderId="14" xfId="0" applyFont="1" applyFill="1" applyBorder="1" applyAlignment="1" applyProtection="1">
      <alignment horizontal="left" vertical="center" wrapText="1"/>
    </xf>
    <xf numFmtId="0" fontId="21" fillId="5" borderId="11" xfId="0" applyFont="1" applyFill="1" applyBorder="1" applyAlignment="1" applyProtection="1">
      <alignment horizontal="justify" vertical="center"/>
    </xf>
    <xf numFmtId="0" fontId="24" fillId="6" borderId="12" xfId="0" applyFont="1" applyFill="1" applyBorder="1" applyAlignment="1" applyProtection="1">
      <alignment horizontal="left" vertical="center" wrapText="1"/>
    </xf>
    <xf numFmtId="49" fontId="40" fillId="11" borderId="28" xfId="3" applyNumberFormat="1" applyFont="1" applyFill="1" applyBorder="1" applyAlignment="1">
      <alignment horizontal="left" vertical="center" wrapText="1"/>
    </xf>
    <xf numFmtId="2" fontId="4" fillId="2" borderId="85" xfId="0" applyNumberFormat="1" applyFont="1" applyFill="1" applyBorder="1" applyAlignment="1">
      <alignment horizontal="center" vertical="center" wrapText="1"/>
    </xf>
    <xf numFmtId="0" fontId="62" fillId="10" borderId="38" xfId="0" applyFont="1" applyFill="1" applyBorder="1" applyAlignment="1">
      <alignment horizontal="left" vertical="center" wrapText="1"/>
    </xf>
    <xf numFmtId="0" fontId="62" fillId="10" borderId="102" xfId="0" applyFont="1" applyFill="1" applyBorder="1" applyAlignment="1">
      <alignment horizontal="left" vertical="center" wrapText="1"/>
    </xf>
    <xf numFmtId="2" fontId="102" fillId="0" borderId="0" xfId="0" applyNumberFormat="1" applyFont="1" applyBorder="1" applyAlignment="1">
      <alignment horizontal="left"/>
    </xf>
    <xf numFmtId="2" fontId="102" fillId="0" borderId="73" xfId="0" applyNumberFormat="1" applyFont="1" applyBorder="1" applyAlignment="1">
      <alignment horizontal="left"/>
    </xf>
    <xf numFmtId="2" fontId="102" fillId="0" borderId="74" xfId="0" applyNumberFormat="1" applyFont="1" applyBorder="1" applyAlignment="1">
      <alignment horizontal="left"/>
    </xf>
    <xf numFmtId="2" fontId="102" fillId="0" borderId="75" xfId="0" applyNumberFormat="1" applyFont="1" applyBorder="1" applyAlignment="1">
      <alignment horizontal="left"/>
    </xf>
    <xf numFmtId="49" fontId="40" fillId="6" borderId="26" xfId="3" applyNumberFormat="1" applyFont="1" applyFill="1" applyBorder="1" applyAlignment="1">
      <alignment horizontal="left" vertical="center" wrapText="1"/>
    </xf>
    <xf numFmtId="164" fontId="39" fillId="8" borderId="12" xfId="3" applyNumberFormat="1" applyFont="1" applyFill="1" applyBorder="1" applyAlignment="1">
      <alignment horizontal="right" vertical="center" wrapText="1"/>
    </xf>
    <xf numFmtId="164" fontId="39" fillId="8" borderId="40" xfId="3" applyNumberFormat="1" applyFont="1" applyFill="1" applyBorder="1" applyAlignment="1">
      <alignment horizontal="right" vertical="center" wrapText="1"/>
    </xf>
    <xf numFmtId="2" fontId="4" fillId="2" borderId="23" xfId="0" applyNumberFormat="1" applyFont="1" applyFill="1" applyBorder="1" applyAlignment="1">
      <alignment horizontal="center" vertical="center" wrapText="1"/>
    </xf>
    <xf numFmtId="2" fontId="4" fillId="2" borderId="24" xfId="0" applyNumberFormat="1" applyFont="1" applyFill="1" applyBorder="1" applyAlignment="1">
      <alignment horizontal="center" vertical="center" wrapText="1"/>
    </xf>
    <xf numFmtId="2" fontId="53" fillId="4" borderId="49" xfId="0" applyNumberFormat="1" applyFont="1" applyFill="1" applyBorder="1" applyAlignment="1">
      <alignment horizontal="left" vertical="center"/>
    </xf>
    <xf numFmtId="2" fontId="53" fillId="4" borderId="53" xfId="0" applyNumberFormat="1" applyFont="1" applyFill="1" applyBorder="1" applyAlignment="1">
      <alignment horizontal="left" vertical="center"/>
    </xf>
    <xf numFmtId="2" fontId="53" fillId="4" borderId="16" xfId="0" applyNumberFormat="1" applyFont="1" applyFill="1" applyBorder="1" applyAlignment="1">
      <alignment horizontal="left" vertical="center"/>
    </xf>
    <xf numFmtId="2" fontId="53" fillId="4" borderId="54" xfId="0" applyNumberFormat="1" applyFont="1" applyFill="1" applyBorder="1" applyAlignment="1">
      <alignment horizontal="left" vertical="center"/>
    </xf>
    <xf numFmtId="49" fontId="40" fillId="6" borderId="57" xfId="3" applyNumberFormat="1" applyFont="1" applyFill="1" applyBorder="1" applyAlignment="1">
      <alignment horizontal="left" vertical="center" wrapText="1"/>
    </xf>
    <xf numFmtId="49" fontId="40" fillId="6" borderId="52" xfId="3" applyNumberFormat="1" applyFont="1" applyFill="1" applyBorder="1" applyAlignment="1">
      <alignment horizontal="left" vertical="center" wrapText="1"/>
    </xf>
    <xf numFmtId="0" fontId="39" fillId="0" borderId="0" xfId="3" applyFont="1" applyAlignment="1">
      <alignment horizontal="left" vertical="center" wrapText="1"/>
    </xf>
    <xf numFmtId="2" fontId="53" fillId="4" borderId="50" xfId="0" applyNumberFormat="1" applyFont="1" applyFill="1" applyBorder="1" applyAlignment="1">
      <alignment horizontal="left" vertical="center"/>
    </xf>
    <xf numFmtId="2" fontId="53" fillId="4" borderId="55" xfId="0" applyNumberFormat="1" applyFont="1" applyFill="1" applyBorder="1" applyAlignment="1">
      <alignment horizontal="left" vertical="center"/>
    </xf>
    <xf numFmtId="49" fontId="44" fillId="7" borderId="110" xfId="3" applyNumberFormat="1" applyFont="1" applyFill="1" applyBorder="1" applyAlignment="1">
      <alignment horizontal="left" vertical="center" wrapText="1"/>
    </xf>
    <xf numFmtId="0" fontId="55" fillId="9" borderId="32" xfId="1" applyFont="1" applyFill="1" applyBorder="1" applyAlignment="1">
      <alignment horizontal="left" vertical="center"/>
    </xf>
    <xf numFmtId="0" fontId="55" fillId="9" borderId="33" xfId="1" applyFont="1" applyFill="1" applyBorder="1" applyAlignment="1">
      <alignment horizontal="left" vertical="center"/>
    </xf>
    <xf numFmtId="0" fontId="62" fillId="4" borderId="82" xfId="0" applyFont="1" applyFill="1" applyBorder="1" applyAlignment="1">
      <alignment horizontal="left" vertical="center" wrapText="1"/>
    </xf>
    <xf numFmtId="0" fontId="62" fillId="4" borderId="0" xfId="0" applyFont="1" applyFill="1" applyBorder="1" applyAlignment="1">
      <alignment horizontal="left" vertical="center" wrapText="1"/>
    </xf>
    <xf numFmtId="2" fontId="59" fillId="0" borderId="82" xfId="0" applyNumberFormat="1" applyFont="1" applyBorder="1" applyAlignment="1">
      <alignment horizontal="left" vertical="center"/>
    </xf>
    <xf numFmtId="0" fontId="64" fillId="4" borderId="77" xfId="0" applyFont="1" applyFill="1" applyBorder="1" applyAlignment="1">
      <alignment horizontal="left" vertical="center" wrapText="1"/>
    </xf>
    <xf numFmtId="0" fontId="64" fillId="4" borderId="78" xfId="0" applyFont="1" applyFill="1" applyBorder="1" applyAlignment="1">
      <alignment horizontal="left" vertical="center" wrapText="1"/>
    </xf>
    <xf numFmtId="0" fontId="64" fillId="4" borderId="56" xfId="0" applyFont="1" applyFill="1" applyBorder="1" applyAlignment="1">
      <alignment horizontal="left" vertical="center" wrapText="1"/>
    </xf>
    <xf numFmtId="0" fontId="64" fillId="4" borderId="115" xfId="0" applyFont="1" applyFill="1" applyBorder="1" applyAlignment="1">
      <alignment horizontal="left" vertical="center" wrapText="1"/>
    </xf>
    <xf numFmtId="0" fontId="64" fillId="4" borderId="117" xfId="0" applyFont="1" applyFill="1" applyBorder="1" applyAlignment="1">
      <alignment horizontal="left" vertical="center" wrapText="1"/>
    </xf>
    <xf numFmtId="0" fontId="56" fillId="4" borderId="103" xfId="0" applyFont="1" applyFill="1" applyBorder="1" applyAlignment="1">
      <alignment horizontal="left" vertical="center" wrapText="1"/>
    </xf>
    <xf numFmtId="0" fontId="56" fillId="4" borderId="29" xfId="0" applyFont="1" applyFill="1" applyBorder="1" applyAlignment="1">
      <alignment horizontal="left" vertical="center" wrapText="1"/>
    </xf>
    <xf numFmtId="0" fontId="45" fillId="4" borderId="126" xfId="0" applyFont="1" applyFill="1" applyBorder="1" applyAlignment="1">
      <alignment horizontal="left" vertical="center" wrapText="1"/>
    </xf>
    <xf numFmtId="0" fontId="45" fillId="4" borderId="30" xfId="0" applyFont="1" applyFill="1" applyBorder="1" applyAlignment="1">
      <alignment horizontal="left" vertical="center" wrapText="1"/>
    </xf>
    <xf numFmtId="0" fontId="64" fillId="3" borderId="56" xfId="2" applyFont="1" applyFill="1" applyBorder="1" applyAlignment="1">
      <alignment horizontal="left" vertical="center" wrapText="1"/>
    </xf>
    <xf numFmtId="0" fontId="64" fillId="3" borderId="115" xfId="2" applyFont="1" applyFill="1" applyBorder="1" applyAlignment="1">
      <alignment horizontal="left" vertical="center" wrapText="1"/>
    </xf>
    <xf numFmtId="0" fontId="64" fillId="3" borderId="117" xfId="2" applyFont="1" applyFill="1" applyBorder="1" applyAlignment="1">
      <alignment horizontal="left" vertical="center" wrapText="1"/>
    </xf>
    <xf numFmtId="0" fontId="64" fillId="4" borderId="118" xfId="0" applyFont="1" applyFill="1" applyBorder="1" applyAlignment="1">
      <alignment horizontal="left" vertical="center" wrapText="1"/>
    </xf>
    <xf numFmtId="0" fontId="64" fillId="4" borderId="119" xfId="0" applyFont="1" applyFill="1" applyBorder="1" applyAlignment="1">
      <alignment horizontal="left" vertical="center" wrapText="1"/>
    </xf>
    <xf numFmtId="0" fontId="64" fillId="4" borderId="121" xfId="0" applyFont="1" applyFill="1" applyBorder="1" applyAlignment="1">
      <alignment horizontal="left" vertical="center" wrapText="1"/>
    </xf>
    <xf numFmtId="0" fontId="64" fillId="4" borderId="122" xfId="0" applyFont="1" applyFill="1" applyBorder="1" applyAlignment="1">
      <alignment horizontal="left" vertical="center" wrapText="1"/>
    </xf>
    <xf numFmtId="0" fontId="43" fillId="0" borderId="0" xfId="3" applyFont="1" applyAlignment="1">
      <alignment horizontal="left" vertical="center"/>
    </xf>
    <xf numFmtId="49" fontId="119" fillId="16" borderId="96" xfId="0" applyNumberFormat="1" applyFont="1" applyFill="1" applyBorder="1" applyAlignment="1">
      <alignment horizontal="left" vertical="center"/>
    </xf>
    <xf numFmtId="49" fontId="119" fillId="16" borderId="133" xfId="0" applyNumberFormat="1" applyFont="1" applyFill="1" applyBorder="1" applyAlignment="1">
      <alignment horizontal="left" vertical="center"/>
    </xf>
    <xf numFmtId="49" fontId="119" fillId="16" borderId="134" xfId="0" applyNumberFormat="1" applyFont="1" applyFill="1" applyBorder="1" applyAlignment="1">
      <alignment horizontal="left" vertical="center"/>
    </xf>
    <xf numFmtId="49" fontId="94" fillId="15" borderId="106" xfId="2" applyNumberFormat="1" applyFont="1" applyFill="1" applyBorder="1" applyAlignment="1">
      <alignment horizontal="left" vertical="center"/>
    </xf>
    <xf numFmtId="49" fontId="115" fillId="0" borderId="127" xfId="0" applyNumberFormat="1" applyFont="1" applyFill="1" applyBorder="1" applyAlignment="1">
      <alignment horizontal="left" vertical="center"/>
    </xf>
  </cellXfs>
  <cellStyles count="8">
    <cellStyle name="Excel Built-in Normal" xfId="1"/>
    <cellStyle name="Excel Built-in Normal 1" xfId="2"/>
    <cellStyle name="Excel Built-in Normal 3" xfId="6"/>
    <cellStyle name="Header" xfId="5"/>
    <cellStyle name="Normální" xfId="0" builtinId="0"/>
    <cellStyle name="Normální 2" xfId="4"/>
    <cellStyle name="Normální 3" xfId="3"/>
    <cellStyle name="Normální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F142"/>
  <sheetViews>
    <sheetView topLeftCell="A64" workbookViewId="0">
      <selection activeCell="D65" sqref="D65"/>
    </sheetView>
  </sheetViews>
  <sheetFormatPr defaultRowHeight="15" x14ac:dyDescent="0.25"/>
  <cols>
    <col min="1" max="1" width="7.7109375" style="6" customWidth="1"/>
    <col min="2" max="2" width="33.7109375" style="6" customWidth="1"/>
    <col min="3" max="4" width="19.7109375" style="6" customWidth="1"/>
    <col min="5" max="5" width="19.7109375" style="7" customWidth="1"/>
    <col min="6" max="6" width="18.7109375" customWidth="1"/>
  </cols>
  <sheetData>
    <row r="1" spans="1:5" s="104" customFormat="1" x14ac:dyDescent="0.25">
      <c r="A1" s="6"/>
      <c r="B1" s="6"/>
      <c r="C1" s="6"/>
      <c r="D1" s="6"/>
      <c r="E1" s="7"/>
    </row>
    <row r="2" spans="1:5" s="104" customFormat="1" ht="21" customHeight="1" x14ac:dyDescent="0.25">
      <c r="A2" s="8" t="s">
        <v>24</v>
      </c>
      <c r="B2" s="9"/>
      <c r="C2" s="9"/>
      <c r="D2" s="9"/>
      <c r="E2" s="10"/>
    </row>
    <row r="3" spans="1:5" s="105" customFormat="1" ht="5.0999999999999996" customHeight="1" x14ac:dyDescent="0.25">
      <c r="A3" s="11"/>
      <c r="B3" s="6"/>
      <c r="C3" s="6"/>
      <c r="D3" s="6"/>
      <c r="E3" s="7"/>
    </row>
    <row r="4" spans="1:5" s="105" customFormat="1" ht="15.75" customHeight="1" x14ac:dyDescent="0.25">
      <c r="A4" s="544" t="s">
        <v>25</v>
      </c>
      <c r="B4" s="544"/>
      <c r="C4" s="544"/>
      <c r="D4" s="544"/>
      <c r="E4" s="7"/>
    </row>
    <row r="5" spans="1:5" s="105" customFormat="1" ht="15.75" customHeight="1" x14ac:dyDescent="0.25">
      <c r="A5" s="12" t="s">
        <v>146</v>
      </c>
      <c r="B5" s="6"/>
      <c r="C5" s="6"/>
      <c r="D5" s="6"/>
      <c r="E5" s="7">
        <v>68000000</v>
      </c>
    </row>
    <row r="6" spans="1:5" s="105" customFormat="1" ht="15.75" customHeight="1" x14ac:dyDescent="0.25">
      <c r="A6" s="92" t="s">
        <v>111</v>
      </c>
      <c r="B6" s="93"/>
      <c r="C6" s="93"/>
      <c r="D6" s="93"/>
      <c r="E6" s="94">
        <v>15483</v>
      </c>
    </row>
    <row r="7" spans="1:5" s="105" customFormat="1" ht="15.75" customHeight="1" x14ac:dyDescent="0.25">
      <c r="A7" s="92" t="s">
        <v>147</v>
      </c>
      <c r="B7" s="93"/>
      <c r="C7" s="93"/>
      <c r="D7" s="93"/>
      <c r="E7" s="94">
        <v>129775.59</v>
      </c>
    </row>
    <row r="8" spans="1:5" s="105" customFormat="1" ht="15.75" customHeight="1" x14ac:dyDescent="0.25">
      <c r="A8" s="92" t="s">
        <v>148</v>
      </c>
      <c r="B8" s="93"/>
      <c r="C8" s="93"/>
      <c r="D8" s="93"/>
      <c r="E8" s="94">
        <v>5032000</v>
      </c>
    </row>
    <row r="9" spans="1:5" s="105" customFormat="1" ht="15.75" customHeight="1" x14ac:dyDescent="0.25">
      <c r="A9" s="92" t="s">
        <v>150</v>
      </c>
      <c r="B9" s="93"/>
      <c r="C9" s="93"/>
      <c r="D9" s="93"/>
      <c r="E9" s="94">
        <v>0</v>
      </c>
    </row>
    <row r="10" spans="1:5" s="105" customFormat="1" ht="15.75" customHeight="1" x14ac:dyDescent="0.25">
      <c r="A10" s="92" t="s">
        <v>151</v>
      </c>
      <c r="B10" s="93"/>
      <c r="C10" s="93"/>
      <c r="D10" s="93"/>
      <c r="E10" s="94">
        <v>32000</v>
      </c>
    </row>
    <row r="11" spans="1:5" s="105" customFormat="1" ht="15.75" customHeight="1" x14ac:dyDescent="0.25">
      <c r="A11" s="92" t="s">
        <v>152</v>
      </c>
      <c r="B11" s="93"/>
      <c r="C11" s="93"/>
      <c r="D11" s="93"/>
      <c r="E11" s="94">
        <v>3400505</v>
      </c>
    </row>
    <row r="12" spans="1:5" s="105" customFormat="1" ht="15.75" customHeight="1" x14ac:dyDescent="0.25">
      <c r="A12" s="92" t="s">
        <v>153</v>
      </c>
      <c r="B12" s="93"/>
      <c r="C12" s="93"/>
      <c r="D12" s="93"/>
      <c r="E12" s="94">
        <v>186874.61</v>
      </c>
    </row>
    <row r="13" spans="1:5" s="105" customFormat="1" ht="15.75" customHeight="1" x14ac:dyDescent="0.25">
      <c r="A13" s="92" t="s">
        <v>156</v>
      </c>
      <c r="B13" s="93"/>
      <c r="C13" s="93"/>
      <c r="D13" s="93"/>
      <c r="E13" s="94">
        <v>32000</v>
      </c>
    </row>
    <row r="14" spans="1:5" s="105" customFormat="1" ht="15.75" customHeight="1" x14ac:dyDescent="0.25">
      <c r="A14" s="92" t="s">
        <v>157</v>
      </c>
      <c r="B14" s="93"/>
      <c r="C14" s="93"/>
      <c r="D14" s="93"/>
      <c r="E14" s="94">
        <v>32000</v>
      </c>
    </row>
    <row r="15" spans="1:5" s="105" customFormat="1" ht="15.75" customHeight="1" x14ac:dyDescent="0.25">
      <c r="A15" s="92" t="s">
        <v>158</v>
      </c>
      <c r="B15" s="93"/>
      <c r="C15" s="93"/>
      <c r="D15" s="93"/>
      <c r="E15" s="94">
        <v>1481670.5</v>
      </c>
    </row>
    <row r="16" spans="1:5" s="105" customFormat="1" ht="15.75" customHeight="1" x14ac:dyDescent="0.25">
      <c r="A16" s="92" t="s">
        <v>161</v>
      </c>
      <c r="B16" s="93"/>
      <c r="C16" s="93"/>
      <c r="D16" s="93"/>
      <c r="E16" s="94">
        <v>823726.18</v>
      </c>
    </row>
    <row r="17" spans="1:5" s="105" customFormat="1" ht="15.75" customHeight="1" x14ac:dyDescent="0.25">
      <c r="A17" s="92" t="s">
        <v>165</v>
      </c>
      <c r="B17" s="93"/>
      <c r="C17" s="93"/>
      <c r="D17" s="93"/>
      <c r="E17" s="94">
        <v>2079000</v>
      </c>
    </row>
    <row r="18" spans="1:5" s="105" customFormat="1" ht="15.75" customHeight="1" x14ac:dyDescent="0.25">
      <c r="A18" s="92" t="s">
        <v>166</v>
      </c>
      <c r="B18" s="93"/>
      <c r="C18" s="93"/>
      <c r="D18" s="93"/>
      <c r="E18" s="94">
        <v>1532000</v>
      </c>
    </row>
    <row r="19" spans="1:5" s="105" customFormat="1" ht="15.75" customHeight="1" x14ac:dyDescent="0.25">
      <c r="A19" s="92" t="s">
        <v>171</v>
      </c>
      <c r="B19" s="93"/>
      <c r="C19" s="93"/>
      <c r="D19" s="93"/>
      <c r="E19" s="94">
        <f>SUM(E21:E22)</f>
        <v>3690780.5</v>
      </c>
    </row>
    <row r="20" spans="1:5" s="105" customFormat="1" ht="15.75" customHeight="1" x14ac:dyDescent="0.25">
      <c r="A20" s="545" t="s">
        <v>112</v>
      </c>
      <c r="B20" s="545"/>
      <c r="C20" s="545"/>
      <c r="D20" s="545"/>
      <c r="E20" s="95"/>
    </row>
    <row r="21" spans="1:5" s="105" customFormat="1" ht="15.75" customHeight="1" x14ac:dyDescent="0.25">
      <c r="A21" s="546" t="s">
        <v>113</v>
      </c>
      <c r="B21" s="546"/>
      <c r="C21" s="546"/>
      <c r="D21" s="546"/>
      <c r="E21" s="94">
        <v>21800</v>
      </c>
    </row>
    <row r="22" spans="1:5" s="105" customFormat="1" ht="15.75" customHeight="1" thickBot="1" x14ac:dyDescent="0.3">
      <c r="A22" s="96" t="s">
        <v>114</v>
      </c>
      <c r="B22" s="97"/>
      <c r="C22" s="97"/>
      <c r="D22" s="98"/>
      <c r="E22" s="94">
        <v>3668980.5</v>
      </c>
    </row>
    <row r="23" spans="1:5" s="105" customFormat="1" ht="15.75" customHeight="1" x14ac:dyDescent="0.25">
      <c r="A23" s="547" t="s">
        <v>26</v>
      </c>
      <c r="B23" s="547"/>
      <c r="C23" s="547"/>
      <c r="D23" s="547"/>
      <c r="E23" s="13">
        <f>SUM(E5:E19)</f>
        <v>86467815.38000001</v>
      </c>
    </row>
    <row r="24" spans="1:5" s="105" customFormat="1" ht="15.75" customHeight="1" x14ac:dyDescent="0.25">
      <c r="A24" s="240"/>
      <c r="B24" s="6"/>
      <c r="C24" s="6"/>
      <c r="D24" s="6"/>
      <c r="E24" s="7"/>
    </row>
    <row r="25" spans="1:5" s="105" customFormat="1" ht="15.75" customHeight="1" x14ac:dyDescent="0.25">
      <c r="A25" s="544" t="s">
        <v>27</v>
      </c>
      <c r="B25" s="544"/>
      <c r="C25" s="544"/>
      <c r="D25" s="544"/>
      <c r="E25" s="7"/>
    </row>
    <row r="26" spans="1:5" s="105" customFormat="1" ht="15.75" customHeight="1" x14ac:dyDescent="0.25">
      <c r="A26" s="12" t="s">
        <v>146</v>
      </c>
      <c r="B26" s="6"/>
      <c r="C26" s="6"/>
      <c r="D26" s="6"/>
      <c r="E26" s="7">
        <v>88436849.400000006</v>
      </c>
    </row>
    <row r="27" spans="1:5" s="105" customFormat="1" ht="15.75" customHeight="1" x14ac:dyDescent="0.25">
      <c r="A27" s="92" t="s">
        <v>111</v>
      </c>
      <c r="B27" s="93"/>
      <c r="C27" s="93"/>
      <c r="D27" s="93"/>
      <c r="E27" s="94">
        <v>15483</v>
      </c>
    </row>
    <row r="28" spans="1:5" s="105" customFormat="1" ht="15.75" customHeight="1" x14ac:dyDescent="0.25">
      <c r="A28" s="92" t="s">
        <v>147</v>
      </c>
      <c r="B28" s="93"/>
      <c r="C28" s="93"/>
      <c r="D28" s="93"/>
      <c r="E28" s="94">
        <v>129775.59</v>
      </c>
    </row>
    <row r="29" spans="1:5" s="105" customFormat="1" ht="15.75" customHeight="1" x14ac:dyDescent="0.25">
      <c r="A29" s="92" t="s">
        <v>148</v>
      </c>
      <c r="B29" s="93"/>
      <c r="C29" s="93"/>
      <c r="D29" s="93"/>
      <c r="E29" s="94">
        <v>5032000</v>
      </c>
    </row>
    <row r="30" spans="1:5" s="105" customFormat="1" ht="15.75" customHeight="1" x14ac:dyDescent="0.25">
      <c r="A30" s="92" t="s">
        <v>150</v>
      </c>
      <c r="B30" s="93"/>
      <c r="C30" s="93"/>
      <c r="D30" s="93"/>
      <c r="E30" s="94">
        <v>0</v>
      </c>
    </row>
    <row r="31" spans="1:5" s="105" customFormat="1" ht="15.75" customHeight="1" x14ac:dyDescent="0.25">
      <c r="A31" s="92" t="s">
        <v>151</v>
      </c>
      <c r="B31" s="93"/>
      <c r="C31" s="93"/>
      <c r="D31" s="93"/>
      <c r="E31" s="94">
        <v>32000</v>
      </c>
    </row>
    <row r="32" spans="1:5" s="105" customFormat="1" ht="15.75" customHeight="1" x14ac:dyDescent="0.25">
      <c r="A32" s="92" t="s">
        <v>152</v>
      </c>
      <c r="B32" s="93"/>
      <c r="C32" s="93"/>
      <c r="D32" s="93"/>
      <c r="E32" s="94">
        <v>3400505</v>
      </c>
    </row>
    <row r="33" spans="1:5" s="105" customFormat="1" ht="15.75" customHeight="1" x14ac:dyDescent="0.25">
      <c r="A33" s="92" t="s">
        <v>153</v>
      </c>
      <c r="B33" s="93"/>
      <c r="C33" s="93"/>
      <c r="D33" s="93"/>
      <c r="E33" s="94">
        <v>186874.61</v>
      </c>
    </row>
    <row r="34" spans="1:5" s="105" customFormat="1" ht="15.75" customHeight="1" x14ac:dyDescent="0.25">
      <c r="A34" s="92" t="s">
        <v>156</v>
      </c>
      <c r="B34" s="93"/>
      <c r="C34" s="93"/>
      <c r="D34" s="93"/>
      <c r="E34" s="94">
        <v>32000</v>
      </c>
    </row>
    <row r="35" spans="1:5" s="105" customFormat="1" ht="15.75" customHeight="1" x14ac:dyDescent="0.25">
      <c r="A35" s="92" t="s">
        <v>157</v>
      </c>
      <c r="B35" s="93"/>
      <c r="C35" s="93"/>
      <c r="D35" s="93"/>
      <c r="E35" s="94">
        <v>32000</v>
      </c>
    </row>
    <row r="36" spans="1:5" s="105" customFormat="1" ht="15.75" customHeight="1" x14ac:dyDescent="0.25">
      <c r="A36" s="92" t="s">
        <v>158</v>
      </c>
      <c r="B36" s="93"/>
      <c r="C36" s="93"/>
      <c r="D36" s="93"/>
      <c r="E36" s="94">
        <v>1481670.5</v>
      </c>
    </row>
    <row r="37" spans="1:5" s="105" customFormat="1" ht="15.75" customHeight="1" x14ac:dyDescent="0.25">
      <c r="A37" s="92" t="s">
        <v>161</v>
      </c>
      <c r="B37" s="93"/>
      <c r="C37" s="93"/>
      <c r="D37" s="93"/>
      <c r="E37" s="94">
        <v>823726.18</v>
      </c>
    </row>
    <row r="38" spans="1:5" s="105" customFormat="1" ht="15.75" customHeight="1" x14ac:dyDescent="0.25">
      <c r="A38" s="92" t="s">
        <v>165</v>
      </c>
      <c r="B38" s="93"/>
      <c r="C38" s="93"/>
      <c r="D38" s="93"/>
      <c r="E38" s="94">
        <v>2079000</v>
      </c>
    </row>
    <row r="39" spans="1:5" s="105" customFormat="1" ht="15.75" customHeight="1" x14ac:dyDescent="0.25">
      <c r="A39" s="92" t="s">
        <v>166</v>
      </c>
      <c r="B39" s="93"/>
      <c r="C39" s="93"/>
      <c r="D39" s="93"/>
      <c r="E39" s="94">
        <v>1532000</v>
      </c>
    </row>
    <row r="40" spans="1:5" s="105" customFormat="1" ht="15.75" customHeight="1" x14ac:dyDescent="0.25">
      <c r="A40" s="92" t="s">
        <v>171</v>
      </c>
      <c r="B40" s="93"/>
      <c r="C40" s="93"/>
      <c r="D40" s="93"/>
      <c r="E40" s="94">
        <f>SUM(E42:E43)</f>
        <v>-6716965.0999999996</v>
      </c>
    </row>
    <row r="41" spans="1:5" s="105" customFormat="1" ht="15.75" customHeight="1" x14ac:dyDescent="0.25">
      <c r="A41" s="545" t="s">
        <v>112</v>
      </c>
      <c r="B41" s="545"/>
      <c r="C41" s="545"/>
      <c r="D41" s="545"/>
      <c r="E41" s="95"/>
    </row>
    <row r="42" spans="1:5" s="105" customFormat="1" ht="15.75" customHeight="1" x14ac:dyDescent="0.25">
      <c r="A42" s="546" t="s">
        <v>168</v>
      </c>
      <c r="B42" s="546"/>
      <c r="C42" s="546"/>
      <c r="D42" s="546"/>
      <c r="E42" s="94">
        <v>53800</v>
      </c>
    </row>
    <row r="43" spans="1:5" s="105" customFormat="1" ht="15.75" customHeight="1" thickBot="1" x14ac:dyDescent="0.3">
      <c r="A43" s="96" t="s">
        <v>114</v>
      </c>
      <c r="B43" s="97"/>
      <c r="C43" s="97"/>
      <c r="D43" s="98"/>
      <c r="E43" s="94">
        <v>-6770765.0999999996</v>
      </c>
    </row>
    <row r="44" spans="1:5" s="105" customFormat="1" ht="15.75" customHeight="1" x14ac:dyDescent="0.25">
      <c r="A44" s="547" t="s">
        <v>28</v>
      </c>
      <c r="B44" s="547"/>
      <c r="C44" s="547"/>
      <c r="D44" s="547"/>
      <c r="E44" s="13">
        <f>SUM(E26:E40)</f>
        <v>96496919.180000022</v>
      </c>
    </row>
    <row r="45" spans="1:5" s="105" customFormat="1" ht="15.75" customHeight="1" x14ac:dyDescent="0.25">
      <c r="A45" s="240"/>
      <c r="B45" s="6"/>
      <c r="C45" s="6"/>
      <c r="D45" s="6"/>
      <c r="E45" s="14"/>
    </row>
    <row r="46" spans="1:5" s="105" customFormat="1" ht="15.75" customHeight="1" x14ac:dyDescent="0.25">
      <c r="A46" s="241"/>
      <c r="B46" s="6"/>
      <c r="C46" s="6"/>
      <c r="D46" s="6"/>
      <c r="E46" s="14"/>
    </row>
    <row r="47" spans="1:5" s="105" customFormat="1" ht="15.75" customHeight="1" x14ac:dyDescent="0.25">
      <c r="A47" s="544" t="s">
        <v>29</v>
      </c>
      <c r="B47" s="544"/>
      <c r="C47" s="544"/>
      <c r="D47" s="544"/>
      <c r="E47" s="14"/>
    </row>
    <row r="48" spans="1:5" s="105" customFormat="1" ht="15.75" customHeight="1" x14ac:dyDescent="0.25">
      <c r="A48" s="537" t="s">
        <v>99</v>
      </c>
      <c r="B48" s="537"/>
      <c r="C48" s="537"/>
      <c r="D48" s="537"/>
      <c r="E48" s="14">
        <v>10000000</v>
      </c>
    </row>
    <row r="49" spans="1:5" s="105" customFormat="1" ht="15.75" customHeight="1" x14ac:dyDescent="0.25">
      <c r="A49" s="537" t="s">
        <v>172</v>
      </c>
      <c r="B49" s="537"/>
      <c r="C49" s="537"/>
      <c r="D49" s="537"/>
      <c r="E49" s="14">
        <v>-5407745.5999999996</v>
      </c>
    </row>
    <row r="50" spans="1:5" ht="15.75" customHeight="1" x14ac:dyDescent="0.25">
      <c r="A50" s="537" t="s">
        <v>100</v>
      </c>
      <c r="B50" s="537"/>
      <c r="C50" s="537"/>
      <c r="D50" s="537"/>
      <c r="E50" s="14">
        <v>12000000</v>
      </c>
    </row>
    <row r="51" spans="1:5" ht="15.75" customHeight="1" x14ac:dyDescent="0.25">
      <c r="A51" s="537" t="s">
        <v>173</v>
      </c>
      <c r="B51" s="537"/>
      <c r="C51" s="537"/>
      <c r="D51" s="537"/>
      <c r="E51" s="14">
        <v>-5000000</v>
      </c>
    </row>
    <row r="52" spans="1:5" ht="15.75" customHeight="1" thickBot="1" x14ac:dyDescent="0.3">
      <c r="A52" s="537" t="s">
        <v>101</v>
      </c>
      <c r="B52" s="537"/>
      <c r="C52" s="537"/>
      <c r="D52" s="537"/>
      <c r="E52" s="14">
        <v>-1563150.6</v>
      </c>
    </row>
    <row r="53" spans="1:5" ht="15.75" customHeight="1" x14ac:dyDescent="0.25">
      <c r="A53" s="549" t="s">
        <v>30</v>
      </c>
      <c r="B53" s="549"/>
      <c r="C53" s="549"/>
      <c r="D53" s="549"/>
      <c r="E53" s="13">
        <f>SUM(E48:E52)</f>
        <v>10029103.800000001</v>
      </c>
    </row>
    <row r="54" spans="1:5" ht="25.5" customHeight="1" x14ac:dyDescent="0.25"/>
    <row r="55" spans="1:5" ht="18" customHeight="1" x14ac:dyDescent="0.25"/>
    <row r="56" spans="1:5" ht="15.75" customHeight="1" x14ac:dyDescent="0.25"/>
    <row r="57" spans="1:5" ht="15.75" customHeight="1" x14ac:dyDescent="0.25"/>
    <row r="58" spans="1:5" ht="15.75" customHeight="1" thickBot="1" x14ac:dyDescent="0.3">
      <c r="A58" s="8" t="s">
        <v>31</v>
      </c>
      <c r="B58" s="9"/>
      <c r="C58" s="9"/>
      <c r="D58" s="9"/>
      <c r="E58" s="10"/>
    </row>
    <row r="59" spans="1:5" ht="15" customHeight="1" thickBot="1" x14ac:dyDescent="0.3">
      <c r="A59" s="550" t="s">
        <v>32</v>
      </c>
      <c r="B59" s="550"/>
      <c r="C59" s="15" t="s">
        <v>52</v>
      </c>
      <c r="D59" s="15" t="s">
        <v>115</v>
      </c>
      <c r="E59" s="99" t="s">
        <v>116</v>
      </c>
    </row>
    <row r="60" spans="1:5" ht="20.100000000000001" customHeight="1" x14ac:dyDescent="0.25">
      <c r="A60" s="548" t="s">
        <v>50</v>
      </c>
      <c r="B60" s="548"/>
      <c r="C60" s="16">
        <f>SUM(E5)</f>
        <v>68000000</v>
      </c>
      <c r="D60" s="16">
        <f>SUM(E6+E7+E8+E9+E10+E11+E12+E13+E14+E15+E16+E17+E18+E19)</f>
        <v>18467815.379999999</v>
      </c>
      <c r="E60" s="170">
        <f>SUM(C60+D60)</f>
        <v>86467815.379999995</v>
      </c>
    </row>
    <row r="61" spans="1:5" ht="20.100000000000001" customHeight="1" thickBot="1" x14ac:dyDescent="0.3">
      <c r="A61" s="540" t="s">
        <v>51</v>
      </c>
      <c r="B61" s="540"/>
      <c r="C61" s="17">
        <f>SUM(E26)</f>
        <v>88436849.400000006</v>
      </c>
      <c r="D61" s="17">
        <f>SUM(E27+E28+E29+E30+E31+E32+E33+E34+E35+E36+E37+E38+E39+E40)</f>
        <v>8060069.7799999993</v>
      </c>
      <c r="E61" s="170">
        <f>SUM(C61+D61)</f>
        <v>96496919.180000007</v>
      </c>
    </row>
    <row r="62" spans="1:5" ht="21.95" customHeight="1" thickBot="1" x14ac:dyDescent="0.3">
      <c r="A62" s="541" t="s">
        <v>33</v>
      </c>
      <c r="B62" s="541"/>
      <c r="C62" s="18">
        <f>SUM(C60-C61)</f>
        <v>-20436849.400000006</v>
      </c>
      <c r="D62" s="18">
        <f t="shared" ref="D62:E62" si="0">SUM(D60-D61)</f>
        <v>10407745.6</v>
      </c>
      <c r="E62" s="100">
        <f t="shared" si="0"/>
        <v>-10029103.800000012</v>
      </c>
    </row>
    <row r="63" spans="1:5" ht="21.95" customHeight="1" thickBot="1" x14ac:dyDescent="0.3">
      <c r="A63" s="19"/>
      <c r="B63" s="19"/>
      <c r="C63" s="19"/>
      <c r="D63" s="19"/>
      <c r="E63" s="19"/>
    </row>
    <row r="64" spans="1:5" ht="21.95" customHeight="1" thickBot="1" x14ac:dyDescent="0.3">
      <c r="A64" s="542" t="s">
        <v>34</v>
      </c>
      <c r="B64" s="542"/>
      <c r="C64" s="15" t="s">
        <v>52</v>
      </c>
      <c r="D64" s="15" t="s">
        <v>115</v>
      </c>
      <c r="E64" s="99" t="s">
        <v>116</v>
      </c>
    </row>
    <row r="65" spans="1:6" ht="24.95" customHeight="1" x14ac:dyDescent="0.25">
      <c r="A65" s="20" t="s">
        <v>35</v>
      </c>
      <c r="B65" s="21" t="s">
        <v>36</v>
      </c>
      <c r="C65" s="22">
        <f>SUM(E48)</f>
        <v>10000000</v>
      </c>
      <c r="D65" s="22">
        <f>SUM(E49)</f>
        <v>-5407745.5999999996</v>
      </c>
      <c r="E65" s="170">
        <f>SUM(C65+D65)</f>
        <v>4592254.4000000004</v>
      </c>
    </row>
    <row r="66" spans="1:6" ht="24.95" customHeight="1" x14ac:dyDescent="0.25">
      <c r="A66" s="20" t="s">
        <v>74</v>
      </c>
      <c r="B66" s="21" t="s">
        <v>45</v>
      </c>
      <c r="C66" s="22">
        <v>12000000</v>
      </c>
      <c r="D66" s="22">
        <f>SUM(E51)</f>
        <v>-5000000</v>
      </c>
      <c r="E66" s="170">
        <f>SUM(C66+D66)</f>
        <v>7000000</v>
      </c>
    </row>
    <row r="67" spans="1:6" ht="24.95" customHeight="1" x14ac:dyDescent="0.25">
      <c r="A67" s="20" t="s">
        <v>37</v>
      </c>
      <c r="B67" s="21" t="s">
        <v>38</v>
      </c>
      <c r="C67" s="23">
        <v>-1563150.6</v>
      </c>
      <c r="D67" s="23">
        <v>0</v>
      </c>
      <c r="E67" s="170">
        <f>SUM(C67+D67)</f>
        <v>-1563150.6</v>
      </c>
    </row>
    <row r="68" spans="1:6" ht="24.95" customHeight="1" thickBot="1" x14ac:dyDescent="0.3">
      <c r="A68" s="24" t="s">
        <v>39</v>
      </c>
      <c r="B68" s="25" t="s">
        <v>40</v>
      </c>
      <c r="C68" s="26">
        <v>0</v>
      </c>
      <c r="D68" s="26">
        <v>0</v>
      </c>
      <c r="E68" s="170">
        <f>SUM(C68+D68)</f>
        <v>0</v>
      </c>
    </row>
    <row r="69" spans="1:6" ht="15.75" customHeight="1" thickBot="1" x14ac:dyDescent="0.3">
      <c r="A69" s="542" t="s">
        <v>41</v>
      </c>
      <c r="B69" s="542"/>
      <c r="C69" s="18">
        <f>SUM(C65:C68)</f>
        <v>20436849.399999999</v>
      </c>
      <c r="D69" s="18">
        <f t="shared" ref="D69:E69" si="1">SUM(D65:D68)</f>
        <v>-10407745.6</v>
      </c>
      <c r="E69" s="100">
        <f t="shared" si="1"/>
        <v>10029103.800000001</v>
      </c>
    </row>
    <row r="70" spans="1:6" ht="15.75" customHeight="1" thickBot="1" x14ac:dyDescent="0.3">
      <c r="A70" s="27"/>
      <c r="B70" s="27"/>
      <c r="C70" s="28"/>
      <c r="D70" s="28"/>
      <c r="E70" s="28"/>
    </row>
    <row r="71" spans="1:6" ht="20.100000000000001" customHeight="1" thickBot="1" x14ac:dyDescent="0.3">
      <c r="A71" s="542" t="s">
        <v>42</v>
      </c>
      <c r="B71" s="542"/>
      <c r="C71" s="15" t="s">
        <v>52</v>
      </c>
      <c r="D71" s="15" t="s">
        <v>115</v>
      </c>
      <c r="E71" s="99" t="s">
        <v>116</v>
      </c>
    </row>
    <row r="72" spans="1:6" ht="20.100000000000001" customHeight="1" x14ac:dyDescent="0.25">
      <c r="A72" s="543" t="s">
        <v>43</v>
      </c>
      <c r="B72" s="543"/>
      <c r="C72" s="29">
        <f>SUM(C60+C65+C66)</f>
        <v>90000000</v>
      </c>
      <c r="D72" s="29">
        <f>SUM(D60+D65+D66)</f>
        <v>8060069.7799999993</v>
      </c>
      <c r="E72" s="101">
        <f>SUM(E60+E65+E66)</f>
        <v>98060069.780000001</v>
      </c>
      <c r="F72" s="244"/>
    </row>
    <row r="73" spans="1:6" ht="20.100000000000001" customHeight="1" thickBot="1" x14ac:dyDescent="0.3">
      <c r="A73" s="538" t="s">
        <v>44</v>
      </c>
      <c r="B73" s="538"/>
      <c r="C73" s="30">
        <f>SUM(C61-C67)</f>
        <v>90000000</v>
      </c>
      <c r="D73" s="30">
        <f>SUM(D61-D67)</f>
        <v>8060069.7799999993</v>
      </c>
      <c r="E73" s="102">
        <f>SUM(E61-E67)</f>
        <v>98060069.780000001</v>
      </c>
    </row>
    <row r="74" spans="1:6" ht="20.100000000000001" customHeight="1" thickBot="1" x14ac:dyDescent="0.3">
      <c r="A74" s="27" t="s">
        <v>23</v>
      </c>
      <c r="B74" s="27"/>
      <c r="C74" s="31">
        <f>SUM(C72-C73)</f>
        <v>0</v>
      </c>
      <c r="D74" s="31">
        <f t="shared" ref="D74:E74" si="2">SUM(D72-D73)</f>
        <v>0</v>
      </c>
      <c r="E74" s="103">
        <f t="shared" si="2"/>
        <v>0</v>
      </c>
    </row>
    <row r="75" spans="1:6" ht="16.350000000000001" customHeight="1" x14ac:dyDescent="0.25">
      <c r="A75" s="539"/>
      <c r="B75" s="539"/>
      <c r="C75" s="539"/>
      <c r="D75" s="539"/>
      <c r="E75" s="32"/>
    </row>
    <row r="76" spans="1:6" ht="16.350000000000001" customHeight="1" x14ac:dyDescent="0.25"/>
    <row r="77" spans="1:6" ht="16.350000000000001" customHeight="1" x14ac:dyDescent="0.25"/>
    <row r="78" spans="1:6" ht="16.350000000000001" customHeight="1" x14ac:dyDescent="0.25"/>
    <row r="79" spans="1:6" ht="16.350000000000001" customHeight="1" x14ac:dyDescent="0.25"/>
    <row r="80" spans="1:6" ht="16.350000000000001" customHeight="1" x14ac:dyDescent="0.25"/>
    <row r="81" ht="16.350000000000001" customHeight="1" x14ac:dyDescent="0.25"/>
    <row r="82" ht="16.350000000000001" customHeight="1" x14ac:dyDescent="0.25"/>
    <row r="83" ht="16.350000000000001" customHeight="1" x14ac:dyDescent="0.25"/>
    <row r="84" ht="16.350000000000001" customHeight="1" x14ac:dyDescent="0.25"/>
    <row r="85" ht="16.350000000000001" customHeight="1" x14ac:dyDescent="0.25"/>
    <row r="86" ht="16.350000000000001" customHeight="1" x14ac:dyDescent="0.25"/>
    <row r="87" ht="16.350000000000001" customHeight="1" x14ac:dyDescent="0.25"/>
    <row r="88" ht="16.350000000000001" customHeight="1" x14ac:dyDescent="0.25"/>
    <row r="89" ht="16.350000000000001" customHeight="1" x14ac:dyDescent="0.25"/>
    <row r="90" ht="16.350000000000001" customHeight="1" x14ac:dyDescent="0.25"/>
    <row r="91" ht="16.350000000000001" customHeight="1" x14ac:dyDescent="0.25"/>
    <row r="92" ht="16.350000000000001" customHeight="1" x14ac:dyDescent="0.25"/>
    <row r="93" ht="16.350000000000001" customHeight="1" x14ac:dyDescent="0.25"/>
    <row r="94" ht="16.350000000000001" customHeight="1" x14ac:dyDescent="0.25"/>
    <row r="95" ht="16.350000000000001" customHeight="1" x14ac:dyDescent="0.25"/>
    <row r="96" ht="16.350000000000001" customHeight="1" x14ac:dyDescent="0.25"/>
    <row r="97" ht="16.350000000000001" customHeight="1" x14ac:dyDescent="0.25"/>
    <row r="98" ht="16.350000000000001" customHeight="1" x14ac:dyDescent="0.25"/>
    <row r="99" ht="16.350000000000001" customHeight="1" x14ac:dyDescent="0.25"/>
    <row r="100" ht="16.350000000000001" customHeight="1" x14ac:dyDescent="0.25"/>
    <row r="101" ht="16.350000000000001" customHeight="1" x14ac:dyDescent="0.25"/>
    <row r="102" ht="16.350000000000001" customHeight="1" x14ac:dyDescent="0.25"/>
    <row r="103" ht="16.350000000000001" customHeight="1" x14ac:dyDescent="0.25"/>
    <row r="104" ht="16.350000000000001" customHeight="1" x14ac:dyDescent="0.25"/>
    <row r="105" ht="16.350000000000001" customHeight="1" x14ac:dyDescent="0.25"/>
    <row r="106" ht="16.350000000000001" customHeight="1" x14ac:dyDescent="0.25"/>
    <row r="107" ht="16.350000000000001" customHeight="1" x14ac:dyDescent="0.25"/>
    <row r="108" ht="16.350000000000001" customHeight="1" x14ac:dyDescent="0.25"/>
    <row r="109" ht="16.350000000000001" customHeight="1" x14ac:dyDescent="0.25"/>
    <row r="110" ht="16.350000000000001" customHeight="1" x14ac:dyDescent="0.25"/>
    <row r="111" ht="16.350000000000001" customHeight="1" x14ac:dyDescent="0.25"/>
    <row r="112" ht="16.350000000000001" customHeight="1" x14ac:dyDescent="0.25"/>
    <row r="113" ht="16.350000000000001" customHeight="1" x14ac:dyDescent="0.25"/>
    <row r="114" ht="16.350000000000001" customHeight="1" x14ac:dyDescent="0.25"/>
    <row r="115" ht="16.350000000000001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spans="1:5" ht="15.75" customHeight="1" x14ac:dyDescent="0.25"/>
    <row r="130" spans="1:5" ht="15.75" customHeight="1" x14ac:dyDescent="0.25"/>
    <row r="131" spans="1:5" ht="15.75" customHeight="1" x14ac:dyDescent="0.25"/>
    <row r="132" spans="1:5" ht="15.75" customHeight="1" x14ac:dyDescent="0.25"/>
    <row r="133" spans="1:5" ht="15.75" customHeight="1" x14ac:dyDescent="0.25"/>
    <row r="134" spans="1:5" ht="15.75" customHeight="1" x14ac:dyDescent="0.25"/>
    <row r="135" spans="1:5" ht="15.75" customHeight="1" x14ac:dyDescent="0.25"/>
    <row r="136" spans="1:5" ht="15.75" customHeight="1" x14ac:dyDescent="0.25"/>
    <row r="137" spans="1:5" ht="15.75" customHeight="1" x14ac:dyDescent="0.25"/>
    <row r="138" spans="1:5" ht="15.75" customHeight="1" x14ac:dyDescent="0.25"/>
    <row r="139" spans="1:5" s="3" customFormat="1" ht="15.75" customHeight="1" x14ac:dyDescent="0.25">
      <c r="A139" s="6"/>
      <c r="B139" s="6"/>
      <c r="C139" s="6"/>
      <c r="D139" s="6"/>
      <c r="E139" s="7"/>
    </row>
    <row r="142" spans="1:5" s="5" customFormat="1" x14ac:dyDescent="0.25">
      <c r="A142" s="6"/>
      <c r="B142" s="6"/>
      <c r="C142" s="6"/>
      <c r="D142" s="6"/>
      <c r="E142" s="7"/>
    </row>
  </sheetData>
  <mergeCells count="25">
    <mergeCell ref="A4:D4"/>
    <mergeCell ref="A20:D20"/>
    <mergeCell ref="A21:D21"/>
    <mergeCell ref="A23:D23"/>
    <mergeCell ref="A60:B60"/>
    <mergeCell ref="A49:D49"/>
    <mergeCell ref="A42:D42"/>
    <mergeCell ref="A44:D44"/>
    <mergeCell ref="A47:D47"/>
    <mergeCell ref="A48:D48"/>
    <mergeCell ref="A53:D53"/>
    <mergeCell ref="A59:B59"/>
    <mergeCell ref="A25:D25"/>
    <mergeCell ref="A41:D41"/>
    <mergeCell ref="A50:D50"/>
    <mergeCell ref="A51:D51"/>
    <mergeCell ref="A52:D52"/>
    <mergeCell ref="A73:B73"/>
    <mergeCell ref="A75:D75"/>
    <mergeCell ref="A61:B61"/>
    <mergeCell ref="A62:B62"/>
    <mergeCell ref="A64:B64"/>
    <mergeCell ref="A71:B71"/>
    <mergeCell ref="A72:B72"/>
    <mergeCell ref="A69:B69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CZ00303453&amp;C&amp;"-,Tučné"&amp;14PŘEHLED O STAVU ROZPOČTU
&amp;RRok 2022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workbookViewId="0">
      <selection activeCell="G14" sqref="G14"/>
    </sheetView>
  </sheetViews>
  <sheetFormatPr defaultRowHeight="15" x14ac:dyDescent="0.25"/>
  <cols>
    <col min="1" max="1" width="7.28515625" style="5" customWidth="1"/>
    <col min="2" max="2" width="7.7109375" style="5" customWidth="1"/>
    <col min="3" max="3" width="18" style="5" customWidth="1"/>
    <col min="4" max="4" width="25.28515625" style="5" customWidth="1"/>
    <col min="5" max="6" width="13.28515625" style="36" customWidth="1"/>
    <col min="7" max="7" width="15.7109375" style="38" customWidth="1"/>
    <col min="8" max="9" width="13.28515625" customWidth="1"/>
    <col min="10" max="10" width="15.7109375" customWidth="1"/>
  </cols>
  <sheetData>
    <row r="1" spans="1:17" s="1" customFormat="1" ht="18" customHeight="1" x14ac:dyDescent="0.25">
      <c r="A1" s="34" t="s">
        <v>0</v>
      </c>
      <c r="B1" s="40"/>
      <c r="C1" s="41"/>
      <c r="D1" s="35"/>
      <c r="E1" s="42"/>
      <c r="F1" s="43"/>
      <c r="H1" s="128" t="s">
        <v>138</v>
      </c>
    </row>
    <row r="2" spans="1:17" s="1" customFormat="1" ht="12" customHeight="1" thickBot="1" x14ac:dyDescent="0.3">
      <c r="A2" s="34"/>
      <c r="B2" s="40"/>
      <c r="C2" s="41"/>
      <c r="D2" s="35"/>
      <c r="E2" s="42"/>
      <c r="F2" s="43"/>
      <c r="H2" s="129" t="s">
        <v>139</v>
      </c>
    </row>
    <row r="3" spans="1:17" s="1" customFormat="1" ht="30.75" customHeight="1" thickBot="1" x14ac:dyDescent="0.3">
      <c r="A3" s="151" t="s">
        <v>1</v>
      </c>
      <c r="B3" s="152" t="s">
        <v>2</v>
      </c>
      <c r="C3" s="552" t="s">
        <v>3</v>
      </c>
      <c r="D3" s="552"/>
      <c r="E3" s="33" t="s">
        <v>53</v>
      </c>
      <c r="F3" s="33" t="s">
        <v>54</v>
      </c>
      <c r="G3" s="56" t="s">
        <v>55</v>
      </c>
      <c r="H3" s="135" t="s">
        <v>174</v>
      </c>
      <c r="I3" s="130" t="s">
        <v>140</v>
      </c>
      <c r="J3" s="130" t="s">
        <v>141</v>
      </c>
    </row>
    <row r="4" spans="1:17" ht="16.5" customHeight="1" thickBot="1" x14ac:dyDescent="0.3">
      <c r="A4" s="553" t="s">
        <v>7</v>
      </c>
      <c r="B4" s="554"/>
      <c r="C4" s="554"/>
      <c r="D4" s="238"/>
      <c r="E4" s="57">
        <v>69812553.75</v>
      </c>
      <c r="F4" s="57">
        <v>69463474.540000007</v>
      </c>
      <c r="G4" s="70">
        <v>68000000</v>
      </c>
      <c r="H4" s="183">
        <v>3690780.5</v>
      </c>
      <c r="I4" s="184">
        <f>SUM(15483+129775.59+5032000+32000+3400505+186874.61+32000+32000+1481670.5+823726.18+2079000+1532000+3690780.5)</f>
        <v>18467815.379999999</v>
      </c>
      <c r="J4" s="137">
        <f>SUM(G4+I4)</f>
        <v>86467815.379999995</v>
      </c>
    </row>
    <row r="5" spans="1:17" x14ac:dyDescent="0.25">
      <c r="H5" s="212"/>
    </row>
    <row r="6" spans="1:17" ht="15.75" thickBot="1" x14ac:dyDescent="0.3">
      <c r="J6" s="245"/>
    </row>
    <row r="7" spans="1:17" ht="18" customHeight="1" x14ac:dyDescent="0.25">
      <c r="A7" s="555" t="s">
        <v>22</v>
      </c>
      <c r="B7" s="555"/>
      <c r="C7" s="555"/>
      <c r="D7" s="555"/>
      <c r="E7" s="555"/>
      <c r="F7" s="555"/>
      <c r="G7" s="556"/>
      <c r="H7" s="128" t="s">
        <v>138</v>
      </c>
      <c r="I7" s="131"/>
      <c r="J7" s="131"/>
      <c r="K7" s="131"/>
      <c r="L7" s="131"/>
      <c r="M7" s="131"/>
      <c r="N7" s="131"/>
      <c r="O7" s="131"/>
      <c r="P7" s="131"/>
      <c r="Q7" s="131"/>
    </row>
    <row r="8" spans="1:17" ht="12" customHeight="1" thickBot="1" x14ac:dyDescent="0.3">
      <c r="A8" s="557"/>
      <c r="B8" s="557"/>
      <c r="C8" s="557"/>
      <c r="D8" s="557"/>
      <c r="E8" s="557"/>
      <c r="F8" s="557"/>
      <c r="G8" s="558"/>
      <c r="H8" s="129" t="s">
        <v>139</v>
      </c>
    </row>
    <row r="9" spans="1:17" s="1" customFormat="1" ht="30.75" customHeight="1" thickBot="1" x14ac:dyDescent="0.3">
      <c r="A9" s="151" t="s">
        <v>1</v>
      </c>
      <c r="B9" s="152" t="s">
        <v>2</v>
      </c>
      <c r="C9" s="552" t="s">
        <v>3</v>
      </c>
      <c r="D9" s="552"/>
      <c r="E9" s="153" t="s">
        <v>53</v>
      </c>
      <c r="F9" s="153" t="s">
        <v>54</v>
      </c>
      <c r="G9" s="154" t="s">
        <v>55</v>
      </c>
      <c r="H9" s="162" t="s">
        <v>174</v>
      </c>
      <c r="I9" s="164" t="s">
        <v>140</v>
      </c>
      <c r="J9" s="163" t="s">
        <v>141</v>
      </c>
    </row>
    <row r="10" spans="1:17" s="1" customFormat="1" ht="42" customHeight="1" x14ac:dyDescent="0.25">
      <c r="A10" s="157" t="s">
        <v>4</v>
      </c>
      <c r="B10" s="158" t="s">
        <v>16</v>
      </c>
      <c r="C10" s="559" t="s">
        <v>49</v>
      </c>
      <c r="D10" s="559"/>
      <c r="E10" s="159">
        <v>-304528.58</v>
      </c>
      <c r="F10" s="159">
        <v>-4131622.88</v>
      </c>
      <c r="G10" s="160">
        <v>10000000</v>
      </c>
      <c r="H10" s="533">
        <v>-5407745.5999999996</v>
      </c>
      <c r="I10" s="534">
        <f>SUM(H10)</f>
        <v>-5407745.5999999996</v>
      </c>
      <c r="J10" s="165">
        <f>SUM(G10+I10)</f>
        <v>4592254.4000000004</v>
      </c>
    </row>
    <row r="11" spans="1:17" s="1" customFormat="1" ht="15.95" customHeight="1" x14ac:dyDescent="0.25">
      <c r="A11" s="214" t="s">
        <v>4</v>
      </c>
      <c r="B11" s="147" t="s">
        <v>17</v>
      </c>
      <c r="C11" s="551" t="s">
        <v>45</v>
      </c>
      <c r="D11" s="551"/>
      <c r="E11" s="148">
        <v>0</v>
      </c>
      <c r="F11" s="149">
        <v>0</v>
      </c>
      <c r="G11" s="150">
        <v>12000000</v>
      </c>
      <c r="H11" s="242">
        <v>-5000000</v>
      </c>
      <c r="I11" s="243">
        <f t="shared" ref="I11:I12" si="0">SUM(H11)</f>
        <v>-5000000</v>
      </c>
      <c r="J11" s="215">
        <f t="shared" ref="J11:J12" si="1">SUM(G11+I11)</f>
        <v>7000000</v>
      </c>
    </row>
    <row r="12" spans="1:17" s="1" customFormat="1" ht="15.95" customHeight="1" thickBot="1" x14ac:dyDescent="0.3">
      <c r="A12" s="161" t="s">
        <v>4</v>
      </c>
      <c r="B12" s="216" t="s">
        <v>18</v>
      </c>
      <c r="C12" s="573" t="s">
        <v>46</v>
      </c>
      <c r="D12" s="573"/>
      <c r="E12" s="217">
        <v>0</v>
      </c>
      <c r="F12" s="218">
        <v>91832.59</v>
      </c>
      <c r="G12" s="219">
        <v>0</v>
      </c>
      <c r="H12" s="166">
        <v>0</v>
      </c>
      <c r="I12" s="167">
        <f t="shared" si="0"/>
        <v>0</v>
      </c>
      <c r="J12" s="168">
        <f t="shared" si="1"/>
        <v>0</v>
      </c>
    </row>
    <row r="13" spans="1:17" s="1" customFormat="1" ht="15.75" thickBot="1" x14ac:dyDescent="0.3">
      <c r="A13" s="574" t="s">
        <v>47</v>
      </c>
      <c r="B13" s="575"/>
      <c r="C13" s="575"/>
      <c r="D13" s="575"/>
      <c r="E13" s="155">
        <f>SUM(E10:E12)</f>
        <v>-304528.58</v>
      </c>
      <c r="F13" s="155">
        <f>SUM(F10:F12)</f>
        <v>-4039790.29</v>
      </c>
      <c r="G13" s="156">
        <f>SUM(G10:G12)</f>
        <v>22000000</v>
      </c>
      <c r="H13" s="535">
        <f t="shared" ref="H13:I13" si="2">SUM(H10:H12)</f>
        <v>-10407745.6</v>
      </c>
      <c r="I13" s="536">
        <f t="shared" si="2"/>
        <v>-10407745.6</v>
      </c>
      <c r="J13" s="169">
        <f>SUM(J10:J12)</f>
        <v>11592254.4</v>
      </c>
    </row>
    <row r="14" spans="1:17" s="1" customFormat="1" ht="15.75" thickBot="1" x14ac:dyDescent="0.3">
      <c r="A14" s="49"/>
      <c r="B14" s="49"/>
      <c r="C14" s="49"/>
      <c r="E14" s="50"/>
      <c r="F14" s="50"/>
      <c r="G14" s="51"/>
      <c r="H14" s="213"/>
    </row>
    <row r="15" spans="1:17" s="1" customFormat="1" ht="18.75" customHeight="1" thickBot="1" x14ac:dyDescent="0.3">
      <c r="A15" s="570" t="s">
        <v>48</v>
      </c>
      <c r="B15" s="570"/>
      <c r="C15" s="570"/>
      <c r="D15" s="570"/>
      <c r="E15" s="46"/>
      <c r="I15" s="560">
        <f>SUM(J4+J13)</f>
        <v>98060069.780000001</v>
      </c>
      <c r="J15" s="561"/>
    </row>
    <row r="29" spans="1:10" ht="15.75" thickBot="1" x14ac:dyDescent="0.3"/>
    <row r="30" spans="1:10" s="1" customFormat="1" ht="18" customHeight="1" x14ac:dyDescent="0.25">
      <c r="A30" s="34" t="s">
        <v>8</v>
      </c>
      <c r="B30" s="40"/>
      <c r="C30" s="41"/>
      <c r="D30" s="35"/>
      <c r="E30" s="42"/>
      <c r="F30" s="43"/>
      <c r="H30" s="128" t="s">
        <v>138</v>
      </c>
    </row>
    <row r="31" spans="1:10" s="1" customFormat="1" ht="12" customHeight="1" thickBot="1" x14ac:dyDescent="0.3">
      <c r="A31" s="34"/>
      <c r="B31" s="40"/>
      <c r="C31" s="41"/>
      <c r="D31" s="35"/>
      <c r="E31" s="42"/>
      <c r="F31" s="43"/>
      <c r="H31" s="129" t="s">
        <v>139</v>
      </c>
    </row>
    <row r="32" spans="1:10" s="1" customFormat="1" ht="30.75" customHeight="1" thickBot="1" x14ac:dyDescent="0.3">
      <c r="A32" s="4" t="s">
        <v>58</v>
      </c>
      <c r="B32" s="562" t="s">
        <v>3</v>
      </c>
      <c r="C32" s="563"/>
      <c r="D32" s="79"/>
      <c r="E32" s="33" t="s">
        <v>53</v>
      </c>
      <c r="F32" s="33" t="s">
        <v>54</v>
      </c>
      <c r="G32" s="56" t="s">
        <v>55</v>
      </c>
      <c r="H32" s="135" t="s">
        <v>174</v>
      </c>
      <c r="I32" s="171" t="s">
        <v>140</v>
      </c>
      <c r="J32" s="130" t="s">
        <v>141</v>
      </c>
    </row>
    <row r="33" spans="1:17" ht="14.45" customHeight="1" x14ac:dyDescent="0.25">
      <c r="A33" s="60" t="s">
        <v>61</v>
      </c>
      <c r="B33" s="564" t="s">
        <v>19</v>
      </c>
      <c r="C33" s="565"/>
      <c r="D33" s="80"/>
      <c r="E33" s="61">
        <v>5999030</v>
      </c>
      <c r="F33" s="61">
        <v>5756328.9000000004</v>
      </c>
      <c r="G33" s="62">
        <v>6000000</v>
      </c>
      <c r="H33" s="201">
        <v>332000</v>
      </c>
      <c r="I33" s="172">
        <f>SUM(500000+332000)</f>
        <v>832000</v>
      </c>
      <c r="J33" s="142">
        <f>SUM(G33+I33)</f>
        <v>6832000</v>
      </c>
    </row>
    <row r="34" spans="1:17" ht="14.45" customHeight="1" x14ac:dyDescent="0.25">
      <c r="A34" s="58" t="s">
        <v>72</v>
      </c>
      <c r="B34" s="88" t="s">
        <v>73</v>
      </c>
      <c r="C34" s="89"/>
      <c r="D34" s="81"/>
      <c r="E34" s="59">
        <v>9627669.8000000007</v>
      </c>
      <c r="F34" s="59">
        <v>8347938.8600000003</v>
      </c>
      <c r="G34" s="44">
        <v>10400000</v>
      </c>
      <c r="H34" s="246">
        <v>-1112655.8999999999</v>
      </c>
      <c r="I34" s="141">
        <f>SUM(15000+585000-1112655.9)</f>
        <v>-512655.89999999991</v>
      </c>
      <c r="J34" s="143">
        <f t="shared" ref="J34:J42" si="3">SUM(G34+I34)</f>
        <v>9887344.0999999996</v>
      </c>
    </row>
    <row r="35" spans="1:17" ht="14.45" customHeight="1" x14ac:dyDescent="0.25">
      <c r="A35" s="58" t="s">
        <v>66</v>
      </c>
      <c r="B35" s="566" t="s">
        <v>67</v>
      </c>
      <c r="C35" s="567"/>
      <c r="D35" s="81"/>
      <c r="E35" s="59">
        <v>35211609.229999997</v>
      </c>
      <c r="F35" s="59">
        <v>34393638.109999999</v>
      </c>
      <c r="G35" s="44">
        <v>46036849.399999999</v>
      </c>
      <c r="H35" s="202">
        <v>610300.48</v>
      </c>
      <c r="I35" s="210">
        <f>SUM(15483+32000+344850+32000+88495+32000+32000+32000+1690670.5+663726.18+2032000+1532000+610300.48)</f>
        <v>7137525.1600000001</v>
      </c>
      <c r="J35" s="143">
        <f t="shared" si="3"/>
        <v>53174374.560000002</v>
      </c>
    </row>
    <row r="36" spans="1:17" ht="14.45" customHeight="1" x14ac:dyDescent="0.25">
      <c r="A36" s="58" t="s">
        <v>62</v>
      </c>
      <c r="B36" s="88" t="s">
        <v>59</v>
      </c>
      <c r="C36" s="89"/>
      <c r="D36" s="81"/>
      <c r="E36" s="59">
        <v>119600</v>
      </c>
      <c r="F36" s="59">
        <v>82602.600000000006</v>
      </c>
      <c r="G36" s="44">
        <v>100000</v>
      </c>
      <c r="H36" s="188">
        <v>-71100</v>
      </c>
      <c r="I36" s="141">
        <v>-71100</v>
      </c>
      <c r="J36" s="143">
        <f t="shared" si="3"/>
        <v>28900</v>
      </c>
    </row>
    <row r="37" spans="1:17" ht="14.45" customHeight="1" x14ac:dyDescent="0.25">
      <c r="A37" s="54" t="s">
        <v>63</v>
      </c>
      <c r="B37" s="566" t="s">
        <v>60</v>
      </c>
      <c r="C37" s="567"/>
      <c r="D37" s="82"/>
      <c r="E37" s="55">
        <v>910802</v>
      </c>
      <c r="F37" s="55">
        <v>866731.65</v>
      </c>
      <c r="G37" s="53">
        <v>1700000</v>
      </c>
      <c r="H37" s="188">
        <v>-790745.5</v>
      </c>
      <c r="I37" s="141">
        <f>SUM(15000+268000+150000+500000-812545.5+21800)</f>
        <v>142254.5</v>
      </c>
      <c r="J37" s="143">
        <f t="shared" si="3"/>
        <v>1842254.5</v>
      </c>
    </row>
    <row r="38" spans="1:17" ht="14.45" customHeight="1" x14ac:dyDescent="0.25">
      <c r="A38" s="54" t="s">
        <v>69</v>
      </c>
      <c r="B38" s="566" t="s">
        <v>70</v>
      </c>
      <c r="C38" s="567"/>
      <c r="D38" s="82"/>
      <c r="E38" s="55">
        <v>1996896</v>
      </c>
      <c r="F38" s="55">
        <v>1723993.3</v>
      </c>
      <c r="G38" s="53">
        <v>2000000</v>
      </c>
      <c r="H38" s="188">
        <v>0</v>
      </c>
      <c r="I38" s="141">
        <f>SUM(6000+47000)</f>
        <v>53000</v>
      </c>
      <c r="J38" s="143">
        <f t="shared" si="3"/>
        <v>2053000</v>
      </c>
    </row>
    <row r="39" spans="1:17" ht="14.45" customHeight="1" x14ac:dyDescent="0.25">
      <c r="A39" s="54" t="s">
        <v>5</v>
      </c>
      <c r="B39" s="566" t="s">
        <v>6</v>
      </c>
      <c r="C39" s="567"/>
      <c r="D39" s="82"/>
      <c r="E39" s="55">
        <v>7956220</v>
      </c>
      <c r="F39" s="55">
        <v>6905030.3300000001</v>
      </c>
      <c r="G39" s="53">
        <v>8000000</v>
      </c>
      <c r="H39" s="188">
        <v>-179886</v>
      </c>
      <c r="I39" s="141">
        <f>SUM(80000-179886)</f>
        <v>-99886</v>
      </c>
      <c r="J39" s="143">
        <f t="shared" si="3"/>
        <v>7900114</v>
      </c>
    </row>
    <row r="40" spans="1:17" ht="14.45" customHeight="1" x14ac:dyDescent="0.25">
      <c r="A40" s="54" t="s">
        <v>102</v>
      </c>
      <c r="B40" s="88" t="s">
        <v>103</v>
      </c>
      <c r="C40" s="89"/>
      <c r="D40" s="82"/>
      <c r="E40" s="55">
        <v>0</v>
      </c>
      <c r="F40" s="55">
        <v>0</v>
      </c>
      <c r="G40" s="53">
        <v>200000</v>
      </c>
      <c r="H40" s="188">
        <v>-172978</v>
      </c>
      <c r="I40" s="141">
        <v>-172978</v>
      </c>
      <c r="J40" s="143">
        <f t="shared" si="3"/>
        <v>27022</v>
      </c>
    </row>
    <row r="41" spans="1:17" ht="14.45" customHeight="1" x14ac:dyDescent="0.25">
      <c r="A41" s="54" t="s">
        <v>64</v>
      </c>
      <c r="B41" s="566" t="s">
        <v>20</v>
      </c>
      <c r="C41" s="567"/>
      <c r="D41" s="82"/>
      <c r="E41" s="55">
        <v>5822229.8099999996</v>
      </c>
      <c r="F41" s="55">
        <v>5683452.1699999999</v>
      </c>
      <c r="G41" s="53">
        <v>8000000</v>
      </c>
      <c r="H41" s="202">
        <v>-787689.68</v>
      </c>
      <c r="I41" s="185">
        <f>SUM(5000000+2409010+80000-787689.68)</f>
        <v>6701320.3200000003</v>
      </c>
      <c r="J41" s="143">
        <f t="shared" si="3"/>
        <v>14701320.32</v>
      </c>
    </row>
    <row r="42" spans="1:17" ht="14.45" customHeight="1" thickBot="1" x14ac:dyDescent="0.3">
      <c r="A42" s="67" t="s">
        <v>65</v>
      </c>
      <c r="B42" s="571" t="s">
        <v>21</v>
      </c>
      <c r="C42" s="572"/>
      <c r="D42" s="83"/>
      <c r="E42" s="68">
        <v>314196</v>
      </c>
      <c r="F42" s="68">
        <v>114196</v>
      </c>
      <c r="G42" s="69">
        <v>6000000</v>
      </c>
      <c r="H42" s="246">
        <v>-4544210.5</v>
      </c>
      <c r="I42" s="211">
        <f>SUM(129775.59-344850-15000+620000+4874.61-1800000-4544210.5)</f>
        <v>-5949410.2999999998</v>
      </c>
      <c r="J42" s="144">
        <f t="shared" si="3"/>
        <v>50589.700000000186</v>
      </c>
    </row>
    <row r="43" spans="1:17" ht="16.5" customHeight="1" thickBot="1" x14ac:dyDescent="0.3">
      <c r="A43" s="553" t="s">
        <v>15</v>
      </c>
      <c r="B43" s="554"/>
      <c r="C43" s="554"/>
      <c r="D43" s="238"/>
      <c r="E43" s="57">
        <f>SUM(E33:E42)</f>
        <v>67958252.840000004</v>
      </c>
      <c r="F43" s="57">
        <f>SUM(F33:F42)</f>
        <v>63873911.920000002</v>
      </c>
      <c r="G43" s="70">
        <f>SUM(G33:G42)</f>
        <v>88436849.400000006</v>
      </c>
      <c r="H43" s="183">
        <f t="shared" ref="H43:J43" si="4">SUM(H33:H42)</f>
        <v>-6716965.0999999996</v>
      </c>
      <c r="I43" s="186">
        <f>SUM(I33:I42)</f>
        <v>8060069.7800000003</v>
      </c>
      <c r="J43" s="137">
        <f t="shared" si="4"/>
        <v>96496919.179999992</v>
      </c>
    </row>
    <row r="44" spans="1:17" ht="15.95" customHeight="1" x14ac:dyDescent="0.25">
      <c r="A44" s="576" t="s">
        <v>106</v>
      </c>
      <c r="B44" s="576"/>
      <c r="C44" s="576"/>
      <c r="D44" s="576"/>
      <c r="E44" s="576"/>
      <c r="F44" s="576"/>
      <c r="G44" s="90">
        <v>60479736.100000001</v>
      </c>
      <c r="H44" s="91">
        <v>-3663644.8</v>
      </c>
      <c r="I44" s="91">
        <f>SUM(15483+129675.59+100+5032000+32000+3400505+186874.61+32000+32000+1481670.5+823726.18+79000+1532000-3685444.8+21800)</f>
        <v>9113390.0799999982</v>
      </c>
      <c r="J44" s="90">
        <f>SUM(G44+I44)</f>
        <v>69593126.180000007</v>
      </c>
    </row>
    <row r="45" spans="1:17" ht="15.95" customHeight="1" thickBot="1" x14ac:dyDescent="0.3">
      <c r="A45" s="577" t="s">
        <v>105</v>
      </c>
      <c r="B45" s="577"/>
      <c r="C45" s="577"/>
      <c r="D45" s="577"/>
      <c r="E45" s="91"/>
      <c r="F45" s="91"/>
      <c r="G45" s="90">
        <v>27957113.300000001</v>
      </c>
      <c r="H45" s="91">
        <v>-3053320.3</v>
      </c>
      <c r="I45" s="91">
        <f>SUM(2000000-3053320.3)</f>
        <v>-1053320.2999999998</v>
      </c>
      <c r="J45" s="90">
        <f>SUM(G45+I45)</f>
        <v>26903793</v>
      </c>
    </row>
    <row r="46" spans="1:17" x14ac:dyDescent="0.25">
      <c r="A46" s="578" t="s">
        <v>75</v>
      </c>
      <c r="B46" s="578"/>
      <c r="C46" s="578"/>
      <c r="D46" s="578"/>
      <c r="E46" s="578"/>
      <c r="F46" s="578"/>
      <c r="G46" s="578"/>
      <c r="H46" s="146"/>
      <c r="I46" s="146"/>
      <c r="J46" s="146"/>
    </row>
    <row r="47" spans="1:17" ht="15.75" thickBot="1" x14ac:dyDescent="0.3">
      <c r="A47" s="71"/>
      <c r="B47" s="71"/>
      <c r="C47" s="71"/>
      <c r="D47" s="71"/>
      <c r="E47" s="71"/>
      <c r="F47" s="71"/>
      <c r="G47" s="71"/>
      <c r="H47" s="194"/>
    </row>
    <row r="48" spans="1:17" ht="18" customHeight="1" x14ac:dyDescent="0.25">
      <c r="A48" s="555" t="s">
        <v>22</v>
      </c>
      <c r="B48" s="555"/>
      <c r="C48" s="555"/>
      <c r="D48" s="555"/>
      <c r="E48" s="555"/>
      <c r="F48" s="555"/>
      <c r="G48" s="556"/>
      <c r="H48" s="128" t="s">
        <v>138</v>
      </c>
      <c r="I48" s="131"/>
      <c r="J48" s="131"/>
      <c r="K48" s="131"/>
      <c r="L48" s="131"/>
      <c r="M48" s="131"/>
      <c r="N48" s="131"/>
      <c r="O48" s="131"/>
      <c r="P48" s="131"/>
      <c r="Q48" s="131"/>
    </row>
    <row r="49" spans="1:10" ht="12" customHeight="1" thickBot="1" x14ac:dyDescent="0.3">
      <c r="A49" s="557"/>
      <c r="B49" s="557"/>
      <c r="C49" s="557"/>
      <c r="D49" s="557"/>
      <c r="E49" s="557"/>
      <c r="F49" s="557"/>
      <c r="G49" s="558"/>
      <c r="H49" s="129" t="s">
        <v>139</v>
      </c>
    </row>
    <row r="50" spans="1:10" s="1" customFormat="1" ht="30.75" customHeight="1" thickBot="1" x14ac:dyDescent="0.3">
      <c r="A50" s="4" t="s">
        <v>1</v>
      </c>
      <c r="B50" s="73" t="s">
        <v>2</v>
      </c>
      <c r="C50" s="237" t="s">
        <v>3</v>
      </c>
      <c r="D50" s="79"/>
      <c r="E50" s="33" t="s">
        <v>53</v>
      </c>
      <c r="F50" s="33" t="s">
        <v>54</v>
      </c>
      <c r="G50" s="56" t="s">
        <v>55</v>
      </c>
      <c r="H50" s="130" t="s">
        <v>174</v>
      </c>
      <c r="I50" s="130" t="s">
        <v>140</v>
      </c>
      <c r="J50" s="130" t="s">
        <v>141</v>
      </c>
    </row>
    <row r="51" spans="1:10" ht="15" customHeight="1" thickBot="1" x14ac:dyDescent="0.3">
      <c r="A51" s="65" t="s">
        <v>4</v>
      </c>
      <c r="B51" s="74" t="s">
        <v>56</v>
      </c>
      <c r="C51" s="568" t="s">
        <v>57</v>
      </c>
      <c r="D51" s="569"/>
      <c r="E51" s="48">
        <v>1549772.33</v>
      </c>
      <c r="F51" s="48">
        <v>1549772.33</v>
      </c>
      <c r="G51" s="66">
        <v>1563150.6</v>
      </c>
      <c r="H51" s="136">
        <v>0</v>
      </c>
      <c r="I51" s="132">
        <v>0</v>
      </c>
      <c r="J51" s="145">
        <f>SUM(G51+I51)</f>
        <v>1563150.6</v>
      </c>
    </row>
    <row r="52" spans="1:10" ht="16.5" customHeight="1" thickBot="1" x14ac:dyDescent="0.3">
      <c r="A52" s="553" t="s">
        <v>71</v>
      </c>
      <c r="B52" s="554"/>
      <c r="C52" s="554"/>
      <c r="D52" s="238"/>
      <c r="E52" s="57">
        <f>SUM(E51)</f>
        <v>1549772.33</v>
      </c>
      <c r="F52" s="57">
        <f>SUM(F51)</f>
        <v>1549772.33</v>
      </c>
      <c r="G52" s="70">
        <f>SUM(G51)</f>
        <v>1563150.6</v>
      </c>
      <c r="H52" s="133">
        <f t="shared" ref="H52:J52" si="5">SUM(H51)</f>
        <v>0</v>
      </c>
      <c r="I52" s="133">
        <f t="shared" si="5"/>
        <v>0</v>
      </c>
      <c r="J52" s="133">
        <f t="shared" si="5"/>
        <v>1563150.6</v>
      </c>
    </row>
    <row r="53" spans="1:10" ht="5.25" customHeight="1" thickBot="1" x14ac:dyDescent="0.3">
      <c r="A53" s="239"/>
      <c r="B53" s="239"/>
      <c r="C53" s="239"/>
      <c r="D53" s="239"/>
      <c r="E53" s="239"/>
      <c r="F53" s="239"/>
      <c r="G53" s="239"/>
    </row>
    <row r="54" spans="1:10" s="1" customFormat="1" ht="18.75" customHeight="1" thickBot="1" x14ac:dyDescent="0.3">
      <c r="A54" s="570" t="s">
        <v>104</v>
      </c>
      <c r="B54" s="570"/>
      <c r="C54" s="570"/>
      <c r="D54" s="570"/>
      <c r="E54" s="570"/>
      <c r="I54" s="560">
        <f>SUM(J43+J52)</f>
        <v>98060069.779999986</v>
      </c>
      <c r="J54" s="561"/>
    </row>
    <row r="55" spans="1:10" s="45" customFormat="1" ht="5.25" customHeight="1" x14ac:dyDescent="0.25">
      <c r="A55" s="64"/>
      <c r="B55" s="64"/>
      <c r="C55" s="64"/>
      <c r="D55" s="64"/>
      <c r="E55" s="64"/>
      <c r="F55" s="63"/>
      <c r="G55" s="63"/>
    </row>
    <row r="56" spans="1:10" s="45" customFormat="1" ht="5.25" customHeight="1" x14ac:dyDescent="0.25">
      <c r="A56" s="64"/>
      <c r="B56" s="64"/>
      <c r="C56" s="64"/>
      <c r="D56" s="64"/>
      <c r="E56" s="64"/>
      <c r="F56" s="63"/>
      <c r="G56" s="63"/>
    </row>
    <row r="57" spans="1:10" s="45" customFormat="1" ht="5.25" customHeight="1" x14ac:dyDescent="0.25">
      <c r="A57" s="64"/>
      <c r="B57" s="64"/>
      <c r="C57" s="64"/>
      <c r="D57" s="64"/>
      <c r="E57" s="64"/>
      <c r="F57" s="63"/>
      <c r="G57" s="63"/>
    </row>
    <row r="58" spans="1:10" s="45" customFormat="1" ht="12" customHeight="1" x14ac:dyDescent="0.25">
      <c r="A58" s="64"/>
      <c r="B58" s="64"/>
      <c r="C58" s="64"/>
      <c r="D58" s="64"/>
      <c r="E58" s="64"/>
      <c r="F58" s="63"/>
      <c r="G58" s="63"/>
    </row>
    <row r="59" spans="1:10" s="45" customFormat="1" ht="12" customHeight="1" x14ac:dyDescent="0.25">
      <c r="A59" s="64"/>
      <c r="B59" s="64"/>
      <c r="C59" s="64"/>
      <c r="D59" s="64"/>
      <c r="E59" s="64"/>
      <c r="F59" s="63"/>
      <c r="G59" s="63"/>
    </row>
    <row r="60" spans="1:10" s="45" customFormat="1" ht="12" customHeight="1" x14ac:dyDescent="0.25">
      <c r="A60" s="64"/>
      <c r="B60" s="64"/>
      <c r="C60" s="64"/>
      <c r="D60" s="64"/>
      <c r="E60" s="64"/>
      <c r="F60" s="63"/>
      <c r="G60" s="63"/>
    </row>
    <row r="61" spans="1:10" s="45" customFormat="1" ht="12" customHeight="1" x14ac:dyDescent="0.25">
      <c r="A61" s="64"/>
      <c r="B61" s="64"/>
      <c r="C61" s="64"/>
      <c r="D61" s="64"/>
      <c r="E61" s="64"/>
      <c r="F61" s="63"/>
      <c r="G61" s="63"/>
    </row>
    <row r="62" spans="1:10" s="45" customFormat="1" ht="12" customHeight="1" x14ac:dyDescent="0.25">
      <c r="A62" s="64"/>
      <c r="B62" s="64"/>
      <c r="C62" s="64"/>
      <c r="D62" s="64"/>
      <c r="E62" s="64"/>
      <c r="F62" s="63"/>
      <c r="G62" s="63"/>
    </row>
    <row r="63" spans="1:10" s="45" customFormat="1" ht="12" customHeight="1" x14ac:dyDescent="0.25">
      <c r="A63" s="64"/>
      <c r="B63" s="64"/>
      <c r="C63" s="64"/>
      <c r="D63" s="64"/>
      <c r="E63" s="64"/>
      <c r="F63" s="63"/>
      <c r="G63" s="63"/>
    </row>
    <row r="64" spans="1:10" s="45" customFormat="1" ht="12" customHeight="1" x14ac:dyDescent="0.25">
      <c r="A64" s="64"/>
      <c r="B64" s="64"/>
      <c r="C64" s="64"/>
      <c r="D64" s="64"/>
      <c r="E64" s="64"/>
      <c r="F64" s="63"/>
      <c r="G64" s="63"/>
    </row>
    <row r="65" spans="1:10" s="1" customFormat="1" ht="18" customHeight="1" thickBot="1" x14ac:dyDescent="0.3">
      <c r="A65" s="34" t="s">
        <v>8</v>
      </c>
      <c r="B65" s="40"/>
      <c r="C65" s="41"/>
      <c r="D65" s="35"/>
      <c r="E65" s="42"/>
      <c r="F65" s="43"/>
    </row>
    <row r="66" spans="1:10" s="1" customFormat="1" ht="18" customHeight="1" x14ac:dyDescent="0.25">
      <c r="A66" s="72" t="s">
        <v>76</v>
      </c>
      <c r="B66" s="72"/>
      <c r="C66" s="5"/>
      <c r="D66" s="5"/>
      <c r="E66" s="36"/>
      <c r="F66" s="36"/>
      <c r="G66" s="38"/>
      <c r="H66" s="128" t="s">
        <v>138</v>
      </c>
      <c r="I66"/>
      <c r="J66"/>
    </row>
    <row r="67" spans="1:10" ht="15.75" thickBot="1" x14ac:dyDescent="0.3">
      <c r="A67" s="75" t="s">
        <v>77</v>
      </c>
      <c r="B67" s="75"/>
      <c r="C67" s="75"/>
      <c r="D67" s="75"/>
      <c r="E67" s="76"/>
      <c r="F67" s="76"/>
      <c r="G67" s="77"/>
      <c r="H67" s="129" t="s">
        <v>139</v>
      </c>
      <c r="I67" s="78"/>
      <c r="J67" s="78"/>
    </row>
    <row r="68" spans="1:10" s="78" customFormat="1" ht="12" customHeight="1" thickBot="1" x14ac:dyDescent="0.25">
      <c r="A68" s="4" t="s">
        <v>1</v>
      </c>
      <c r="B68" s="73" t="s">
        <v>2</v>
      </c>
      <c r="C68" s="86" t="s">
        <v>3</v>
      </c>
      <c r="D68" s="562" t="s">
        <v>80</v>
      </c>
      <c r="E68" s="563"/>
      <c r="F68" s="563"/>
      <c r="G68" s="198" t="s">
        <v>55</v>
      </c>
      <c r="H68" s="135" t="s">
        <v>174</v>
      </c>
      <c r="I68" s="199" t="s">
        <v>140</v>
      </c>
      <c r="J68" s="200" t="s">
        <v>141</v>
      </c>
    </row>
    <row r="69" spans="1:10" s="1" customFormat="1" ht="18" customHeight="1" x14ac:dyDescent="0.25">
      <c r="A69" s="234">
        <v>1032</v>
      </c>
      <c r="B69" s="236">
        <v>5225</v>
      </c>
      <c r="C69" s="134" t="s">
        <v>9</v>
      </c>
      <c r="D69" s="579" t="s">
        <v>89</v>
      </c>
      <c r="E69" s="580"/>
      <c r="F69" s="580"/>
      <c r="G69" s="138">
        <v>4257</v>
      </c>
      <c r="H69" s="190">
        <v>0</v>
      </c>
      <c r="I69" s="191">
        <v>-387</v>
      </c>
      <c r="J69" s="192">
        <f>SUM(G69+I69)</f>
        <v>3870</v>
      </c>
    </row>
    <row r="70" spans="1:10" ht="18" customHeight="1" x14ac:dyDescent="0.25">
      <c r="A70" s="220">
        <v>2143</v>
      </c>
      <c r="B70" s="85">
        <v>5229</v>
      </c>
      <c r="C70" s="87" t="s">
        <v>10</v>
      </c>
      <c r="D70" s="581" t="s">
        <v>90</v>
      </c>
      <c r="E70" s="582"/>
      <c r="F70" s="582"/>
      <c r="G70" s="221">
        <v>13692</v>
      </c>
      <c r="H70" s="193">
        <v>0</v>
      </c>
      <c r="I70" s="191">
        <f t="shared" ref="I70:I92" si="6">SUM(H70)</f>
        <v>0</v>
      </c>
      <c r="J70" s="192">
        <f t="shared" ref="J70:J93" si="7">SUM(G70+I70)</f>
        <v>13692</v>
      </c>
    </row>
    <row r="71" spans="1:10" ht="18" customHeight="1" x14ac:dyDescent="0.25">
      <c r="A71" s="220">
        <v>2143</v>
      </c>
      <c r="B71" s="85">
        <v>5229</v>
      </c>
      <c r="C71" s="87" t="s">
        <v>10</v>
      </c>
      <c r="D71" s="581" t="s">
        <v>91</v>
      </c>
      <c r="E71" s="582"/>
      <c r="F71" s="582"/>
      <c r="G71" s="221">
        <v>4500</v>
      </c>
      <c r="H71" s="193">
        <v>0</v>
      </c>
      <c r="I71" s="191">
        <f t="shared" si="6"/>
        <v>0</v>
      </c>
      <c r="J71" s="192">
        <f t="shared" si="7"/>
        <v>4500</v>
      </c>
    </row>
    <row r="72" spans="1:10" ht="18" customHeight="1" x14ac:dyDescent="0.25">
      <c r="A72" s="220">
        <v>2292</v>
      </c>
      <c r="B72" s="85">
        <v>5323</v>
      </c>
      <c r="C72" s="87" t="s">
        <v>109</v>
      </c>
      <c r="D72" s="581" t="s">
        <v>110</v>
      </c>
      <c r="E72" s="582"/>
      <c r="F72" s="583"/>
      <c r="G72" s="221">
        <v>5000</v>
      </c>
      <c r="H72" s="193">
        <v>0</v>
      </c>
      <c r="I72" s="191">
        <f t="shared" si="6"/>
        <v>0</v>
      </c>
      <c r="J72" s="192">
        <f t="shared" si="7"/>
        <v>5000</v>
      </c>
    </row>
    <row r="73" spans="1:10" ht="14.1" customHeight="1" x14ac:dyDescent="0.25">
      <c r="A73" s="220">
        <v>2292</v>
      </c>
      <c r="B73" s="85">
        <v>5339</v>
      </c>
      <c r="C73" s="87" t="s">
        <v>107</v>
      </c>
      <c r="D73" s="581" t="s">
        <v>108</v>
      </c>
      <c r="E73" s="582"/>
      <c r="F73" s="583"/>
      <c r="G73" s="221">
        <v>324739.09999999998</v>
      </c>
      <c r="H73" s="193">
        <v>0</v>
      </c>
      <c r="I73" s="191">
        <f t="shared" si="6"/>
        <v>0</v>
      </c>
      <c r="J73" s="192">
        <f t="shared" si="7"/>
        <v>324739.09999999998</v>
      </c>
    </row>
    <row r="74" spans="1:10" ht="18" customHeight="1" x14ac:dyDescent="0.25">
      <c r="A74" s="220">
        <v>3119</v>
      </c>
      <c r="B74" s="85">
        <v>5331</v>
      </c>
      <c r="C74" s="87" t="s">
        <v>79</v>
      </c>
      <c r="D74" s="581" t="s">
        <v>92</v>
      </c>
      <c r="E74" s="582"/>
      <c r="F74" s="582"/>
      <c r="G74" s="221">
        <v>2940000</v>
      </c>
      <c r="H74" s="222">
        <v>0</v>
      </c>
      <c r="I74" s="191">
        <f t="shared" si="6"/>
        <v>0</v>
      </c>
      <c r="J74" s="192">
        <f t="shared" si="7"/>
        <v>2940000</v>
      </c>
    </row>
    <row r="75" spans="1:10" ht="18" customHeight="1" x14ac:dyDescent="0.25">
      <c r="A75" s="584">
        <v>3119</v>
      </c>
      <c r="B75" s="586">
        <v>5336</v>
      </c>
      <c r="C75" s="87" t="s">
        <v>78</v>
      </c>
      <c r="D75" s="581" t="s">
        <v>93</v>
      </c>
      <c r="E75" s="582"/>
      <c r="F75" s="582"/>
      <c r="G75" s="221">
        <v>12617.72</v>
      </c>
      <c r="H75" s="222">
        <v>0</v>
      </c>
      <c r="I75" s="191">
        <v>12007.25</v>
      </c>
      <c r="J75" s="192">
        <f t="shared" si="7"/>
        <v>24624.97</v>
      </c>
    </row>
    <row r="76" spans="1:10" ht="18" customHeight="1" x14ac:dyDescent="0.25">
      <c r="A76" s="585"/>
      <c r="B76" s="587"/>
      <c r="C76" s="87" t="s">
        <v>78</v>
      </c>
      <c r="D76" s="581" t="s">
        <v>94</v>
      </c>
      <c r="E76" s="582"/>
      <c r="F76" s="582"/>
      <c r="G76" s="221">
        <v>2226.66</v>
      </c>
      <c r="H76" s="222">
        <v>0</v>
      </c>
      <c r="I76" s="191">
        <v>2118.9299999999998</v>
      </c>
      <c r="J76" s="192">
        <f t="shared" si="7"/>
        <v>4345.59</v>
      </c>
    </row>
    <row r="77" spans="1:10" ht="18" customHeight="1" x14ac:dyDescent="0.25">
      <c r="A77" s="220">
        <v>3314</v>
      </c>
      <c r="B77" s="85">
        <v>5229</v>
      </c>
      <c r="C77" s="87" t="s">
        <v>10</v>
      </c>
      <c r="D77" s="581" t="s">
        <v>95</v>
      </c>
      <c r="E77" s="582"/>
      <c r="F77" s="582"/>
      <c r="G77" s="221">
        <v>550</v>
      </c>
      <c r="H77" s="193">
        <v>0</v>
      </c>
      <c r="I77" s="191">
        <f t="shared" si="6"/>
        <v>0</v>
      </c>
      <c r="J77" s="192">
        <f t="shared" si="7"/>
        <v>550</v>
      </c>
    </row>
    <row r="78" spans="1:10" ht="18" customHeight="1" x14ac:dyDescent="0.25">
      <c r="A78" s="220">
        <v>3329</v>
      </c>
      <c r="B78" s="85">
        <v>5223</v>
      </c>
      <c r="C78" s="87" t="s">
        <v>162</v>
      </c>
      <c r="D78" s="581" t="s">
        <v>163</v>
      </c>
      <c r="E78" s="582"/>
      <c r="F78" s="583"/>
      <c r="G78" s="221">
        <v>0</v>
      </c>
      <c r="H78" s="193">
        <v>0</v>
      </c>
      <c r="I78" s="191">
        <v>70000</v>
      </c>
      <c r="J78" s="192">
        <f t="shared" si="7"/>
        <v>70000</v>
      </c>
    </row>
    <row r="79" spans="1:10" ht="14.1" customHeight="1" x14ac:dyDescent="0.25">
      <c r="A79" s="220">
        <v>3419</v>
      </c>
      <c r="B79" s="85">
        <v>5222</v>
      </c>
      <c r="C79" s="87" t="s">
        <v>11</v>
      </c>
      <c r="D79" s="581" t="s">
        <v>82</v>
      </c>
      <c r="E79" s="582"/>
      <c r="F79" s="582"/>
      <c r="G79" s="221">
        <v>420000</v>
      </c>
      <c r="H79" s="193">
        <v>0</v>
      </c>
      <c r="I79" s="191">
        <f t="shared" si="6"/>
        <v>0</v>
      </c>
      <c r="J79" s="192">
        <f t="shared" si="7"/>
        <v>420000</v>
      </c>
    </row>
    <row r="80" spans="1:10" ht="14.1" customHeight="1" x14ac:dyDescent="0.25">
      <c r="A80" s="220">
        <v>3419</v>
      </c>
      <c r="B80" s="85">
        <v>5222</v>
      </c>
      <c r="C80" s="87" t="s">
        <v>11</v>
      </c>
      <c r="D80" s="581" t="s">
        <v>164</v>
      </c>
      <c r="E80" s="582"/>
      <c r="F80" s="582"/>
      <c r="G80" s="221">
        <v>0</v>
      </c>
      <c r="H80" s="193">
        <v>0</v>
      </c>
      <c r="I80" s="191">
        <v>15000</v>
      </c>
      <c r="J80" s="192">
        <f t="shared" si="7"/>
        <v>15000</v>
      </c>
    </row>
    <row r="81" spans="1:10" ht="14.1" customHeight="1" x14ac:dyDescent="0.25">
      <c r="A81" s="220">
        <v>3419</v>
      </c>
      <c r="B81" s="85">
        <v>5222</v>
      </c>
      <c r="C81" s="87" t="s">
        <v>11</v>
      </c>
      <c r="D81" s="581" t="s">
        <v>169</v>
      </c>
      <c r="E81" s="582"/>
      <c r="F81" s="582"/>
      <c r="G81" s="221">
        <v>0</v>
      </c>
      <c r="H81" s="193">
        <v>0</v>
      </c>
      <c r="I81" s="191">
        <v>15000</v>
      </c>
      <c r="J81" s="192">
        <f t="shared" si="7"/>
        <v>15000</v>
      </c>
    </row>
    <row r="82" spans="1:10" ht="18" customHeight="1" x14ac:dyDescent="0.25">
      <c r="A82" s="220">
        <v>3419</v>
      </c>
      <c r="B82" s="85">
        <v>6349</v>
      </c>
      <c r="C82" s="87" t="s">
        <v>81</v>
      </c>
      <c r="D82" s="581" t="s">
        <v>96</v>
      </c>
      <c r="E82" s="582"/>
      <c r="F82" s="582"/>
      <c r="G82" s="221">
        <v>20000</v>
      </c>
      <c r="H82" s="193">
        <v>0</v>
      </c>
      <c r="I82" s="191">
        <f t="shared" si="6"/>
        <v>0</v>
      </c>
      <c r="J82" s="192">
        <f t="shared" si="7"/>
        <v>20000</v>
      </c>
    </row>
    <row r="83" spans="1:10" ht="14.1" customHeight="1" x14ac:dyDescent="0.25">
      <c r="A83" s="220">
        <v>3421</v>
      </c>
      <c r="B83" s="85">
        <v>5222</v>
      </c>
      <c r="C83" s="87" t="s">
        <v>11</v>
      </c>
      <c r="D83" s="581" t="s">
        <v>83</v>
      </c>
      <c r="E83" s="582"/>
      <c r="F83" s="582"/>
      <c r="G83" s="221">
        <v>5000</v>
      </c>
      <c r="H83" s="193">
        <v>0</v>
      </c>
      <c r="I83" s="191">
        <f t="shared" si="6"/>
        <v>0</v>
      </c>
      <c r="J83" s="192">
        <f t="shared" si="7"/>
        <v>5000</v>
      </c>
    </row>
    <row r="84" spans="1:10" ht="18" customHeight="1" x14ac:dyDescent="0.25">
      <c r="A84" s="220">
        <v>3900</v>
      </c>
      <c r="B84" s="85">
        <v>5213</v>
      </c>
      <c r="C84" s="87" t="s">
        <v>159</v>
      </c>
      <c r="D84" s="588" t="s">
        <v>160</v>
      </c>
      <c r="E84" s="589"/>
      <c r="F84" s="590"/>
      <c r="G84" s="221">
        <v>0</v>
      </c>
      <c r="H84" s="193">
        <v>0</v>
      </c>
      <c r="I84" s="191">
        <v>12000</v>
      </c>
      <c r="J84" s="192">
        <f t="shared" si="7"/>
        <v>12000</v>
      </c>
    </row>
    <row r="85" spans="1:10" ht="14.1" customHeight="1" x14ac:dyDescent="0.25">
      <c r="A85" s="220">
        <v>3900</v>
      </c>
      <c r="B85" s="85">
        <v>5222</v>
      </c>
      <c r="C85" s="87" t="s">
        <v>11</v>
      </c>
      <c r="D85" s="588" t="s">
        <v>84</v>
      </c>
      <c r="E85" s="589"/>
      <c r="F85" s="590"/>
      <c r="G85" s="221">
        <v>15000</v>
      </c>
      <c r="H85" s="193">
        <v>0</v>
      </c>
      <c r="I85" s="191">
        <f t="shared" si="6"/>
        <v>0</v>
      </c>
      <c r="J85" s="192">
        <f t="shared" si="7"/>
        <v>15000</v>
      </c>
    </row>
    <row r="86" spans="1:10" ht="14.1" customHeight="1" x14ac:dyDescent="0.25">
      <c r="A86" s="220">
        <v>3900</v>
      </c>
      <c r="B86" s="85">
        <v>5222</v>
      </c>
      <c r="C86" s="87" t="s">
        <v>11</v>
      </c>
      <c r="D86" s="588" t="s">
        <v>85</v>
      </c>
      <c r="E86" s="589"/>
      <c r="F86" s="590"/>
      <c r="G86" s="221">
        <v>15000</v>
      </c>
      <c r="H86" s="193">
        <v>0</v>
      </c>
      <c r="I86" s="191">
        <f t="shared" si="6"/>
        <v>0</v>
      </c>
      <c r="J86" s="192">
        <f t="shared" si="7"/>
        <v>15000</v>
      </c>
    </row>
    <row r="87" spans="1:10" ht="23.45" customHeight="1" x14ac:dyDescent="0.25">
      <c r="A87" s="220">
        <v>3900</v>
      </c>
      <c r="B87" s="85">
        <v>6323</v>
      </c>
      <c r="C87" s="87" t="s">
        <v>68</v>
      </c>
      <c r="D87" s="581" t="s">
        <v>86</v>
      </c>
      <c r="E87" s="582"/>
      <c r="F87" s="582"/>
      <c r="G87" s="221">
        <v>20000</v>
      </c>
      <c r="H87" s="193">
        <v>0</v>
      </c>
      <c r="I87" s="191">
        <f t="shared" si="6"/>
        <v>0</v>
      </c>
      <c r="J87" s="192">
        <f t="shared" si="7"/>
        <v>20000</v>
      </c>
    </row>
    <row r="88" spans="1:10" ht="23.45" customHeight="1" x14ac:dyDescent="0.25">
      <c r="A88" s="220">
        <v>5512</v>
      </c>
      <c r="B88" s="85">
        <v>5222</v>
      </c>
      <c r="C88" s="87" t="s">
        <v>11</v>
      </c>
      <c r="D88" s="581" t="s">
        <v>154</v>
      </c>
      <c r="E88" s="582"/>
      <c r="F88" s="583"/>
      <c r="G88" s="221">
        <v>0</v>
      </c>
      <c r="H88" s="193">
        <v>0</v>
      </c>
      <c r="I88" s="191">
        <f>SUM(15000)</f>
        <v>15000</v>
      </c>
      <c r="J88" s="192">
        <f t="shared" si="7"/>
        <v>15000</v>
      </c>
    </row>
    <row r="89" spans="1:10" s="2" customFormat="1" ht="18" customHeight="1" x14ac:dyDescent="0.25">
      <c r="A89" s="220">
        <v>6171</v>
      </c>
      <c r="B89" s="85">
        <v>5221</v>
      </c>
      <c r="C89" s="87" t="s">
        <v>12</v>
      </c>
      <c r="D89" s="581" t="s">
        <v>97</v>
      </c>
      <c r="E89" s="582"/>
      <c r="F89" s="582"/>
      <c r="G89" s="221">
        <v>19961</v>
      </c>
      <c r="H89" s="193">
        <v>0</v>
      </c>
      <c r="I89" s="191">
        <f t="shared" si="6"/>
        <v>0</v>
      </c>
      <c r="J89" s="192">
        <f t="shared" si="7"/>
        <v>19961</v>
      </c>
    </row>
    <row r="90" spans="1:10" ht="18" customHeight="1" x14ac:dyDescent="0.25">
      <c r="A90" s="220">
        <v>6171</v>
      </c>
      <c r="B90" s="85">
        <v>5229</v>
      </c>
      <c r="C90" s="87" t="s">
        <v>10</v>
      </c>
      <c r="D90" s="581" t="s">
        <v>98</v>
      </c>
      <c r="E90" s="582"/>
      <c r="F90" s="582"/>
      <c r="G90" s="221">
        <v>7488</v>
      </c>
      <c r="H90" s="193">
        <v>0</v>
      </c>
      <c r="I90" s="191">
        <f t="shared" si="6"/>
        <v>0</v>
      </c>
      <c r="J90" s="192">
        <f t="shared" si="7"/>
        <v>7488</v>
      </c>
    </row>
    <row r="91" spans="1:10" ht="14.1" customHeight="1" x14ac:dyDescent="0.25">
      <c r="A91" s="220">
        <v>6171</v>
      </c>
      <c r="B91" s="85">
        <v>5321</v>
      </c>
      <c r="C91" s="87" t="s">
        <v>13</v>
      </c>
      <c r="D91" s="581" t="s">
        <v>87</v>
      </c>
      <c r="E91" s="582"/>
      <c r="F91" s="582"/>
      <c r="G91" s="221">
        <v>30000</v>
      </c>
      <c r="H91" s="193">
        <v>0</v>
      </c>
      <c r="I91" s="191">
        <v>20000</v>
      </c>
      <c r="J91" s="192">
        <f t="shared" si="7"/>
        <v>50000</v>
      </c>
    </row>
    <row r="92" spans="1:10" ht="18" customHeight="1" x14ac:dyDescent="0.25">
      <c r="A92" s="233">
        <v>6171</v>
      </c>
      <c r="B92" s="235">
        <v>5329</v>
      </c>
      <c r="C92" s="230" t="s">
        <v>14</v>
      </c>
      <c r="D92" s="591" t="s">
        <v>88</v>
      </c>
      <c r="E92" s="592"/>
      <c r="F92" s="592"/>
      <c r="G92" s="223">
        <v>39220</v>
      </c>
      <c r="H92" s="195">
        <v>0</v>
      </c>
      <c r="I92" s="196">
        <f t="shared" si="6"/>
        <v>0</v>
      </c>
      <c r="J92" s="197">
        <f t="shared" si="7"/>
        <v>39220</v>
      </c>
    </row>
    <row r="93" spans="1:10" ht="17.25" customHeight="1" thickBot="1" x14ac:dyDescent="0.3">
      <c r="A93" s="84">
        <v>6221</v>
      </c>
      <c r="B93" s="224">
        <v>5331</v>
      </c>
      <c r="C93" s="225" t="s">
        <v>79</v>
      </c>
      <c r="D93" s="593" t="s">
        <v>155</v>
      </c>
      <c r="E93" s="594"/>
      <c r="F93" s="594"/>
      <c r="G93" s="226">
        <v>0</v>
      </c>
      <c r="H93" s="227">
        <v>0</v>
      </c>
      <c r="I93" s="228">
        <f>SUM(10000)</f>
        <v>10000</v>
      </c>
      <c r="J93" s="229">
        <f t="shared" si="7"/>
        <v>10000</v>
      </c>
    </row>
    <row r="94" spans="1:10" s="1" customFormat="1" ht="15.75" thickBot="1" x14ac:dyDescent="0.3">
      <c r="A94" s="595" t="s">
        <v>23</v>
      </c>
      <c r="B94" s="595"/>
      <c r="C94" s="595"/>
      <c r="D94" s="595"/>
      <c r="E94" s="595"/>
      <c r="F94" s="36"/>
      <c r="G94" s="139">
        <f>SUM(G69:G93)</f>
        <v>3899251.4800000004</v>
      </c>
      <c r="H94" s="140">
        <f t="shared" ref="H94:J94" si="8">SUM(H69:H93)</f>
        <v>0</v>
      </c>
      <c r="I94" s="139">
        <f t="shared" si="8"/>
        <v>170739.18</v>
      </c>
      <c r="J94" s="189">
        <f t="shared" si="8"/>
        <v>4069990.66</v>
      </c>
    </row>
    <row r="95" spans="1:10" x14ac:dyDescent="0.25">
      <c r="A95" s="1"/>
      <c r="B95" s="1"/>
      <c r="C95" s="1"/>
      <c r="D95" s="1"/>
      <c r="E95" s="1"/>
      <c r="F95" s="37"/>
      <c r="G95" s="39"/>
      <c r="H95" s="1"/>
      <c r="I95" s="1"/>
      <c r="J95" s="1"/>
    </row>
  </sheetData>
  <mergeCells count="56">
    <mergeCell ref="D90:F90"/>
    <mergeCell ref="D91:F91"/>
    <mergeCell ref="D92:F92"/>
    <mergeCell ref="D93:F93"/>
    <mergeCell ref="A94:E94"/>
    <mergeCell ref="D89:F89"/>
    <mergeCell ref="D77:F77"/>
    <mergeCell ref="D78:F78"/>
    <mergeCell ref="D79:F79"/>
    <mergeCell ref="D80:F80"/>
    <mergeCell ref="D82:F82"/>
    <mergeCell ref="D83:F83"/>
    <mergeCell ref="D84:F84"/>
    <mergeCell ref="D85:F85"/>
    <mergeCell ref="D86:F86"/>
    <mergeCell ref="D87:F87"/>
    <mergeCell ref="D88:F88"/>
    <mergeCell ref="D81:F81"/>
    <mergeCell ref="D73:F73"/>
    <mergeCell ref="D74:F74"/>
    <mergeCell ref="A75:A76"/>
    <mergeCell ref="B75:B76"/>
    <mergeCell ref="D75:F75"/>
    <mergeCell ref="D76:F76"/>
    <mergeCell ref="I54:J54"/>
    <mergeCell ref="D68:F68"/>
    <mergeCell ref="D69:F69"/>
    <mergeCell ref="D71:F71"/>
    <mergeCell ref="D72:F72"/>
    <mergeCell ref="D70:F70"/>
    <mergeCell ref="C51:D51"/>
    <mergeCell ref="A52:C52"/>
    <mergeCell ref="A54:E54"/>
    <mergeCell ref="B42:C42"/>
    <mergeCell ref="C12:D12"/>
    <mergeCell ref="A13:D13"/>
    <mergeCell ref="A15:D15"/>
    <mergeCell ref="B38:C38"/>
    <mergeCell ref="B39:C39"/>
    <mergeCell ref="B41:C41"/>
    <mergeCell ref="A43:C43"/>
    <mergeCell ref="A44:F44"/>
    <mergeCell ref="A45:D45"/>
    <mergeCell ref="A46:G46"/>
    <mergeCell ref="A48:G49"/>
    <mergeCell ref="I15:J15"/>
    <mergeCell ref="B32:C32"/>
    <mergeCell ref="B33:C33"/>
    <mergeCell ref="B35:C35"/>
    <mergeCell ref="B37:C37"/>
    <mergeCell ref="C11:D11"/>
    <mergeCell ref="C3:D3"/>
    <mergeCell ref="A4:C4"/>
    <mergeCell ref="A7:G8"/>
    <mergeCell ref="C9:D9"/>
    <mergeCell ref="C10:D10"/>
  </mergeCells>
  <pageMargins left="0" right="0" top="0.98425196850393704" bottom="0.39370078740157483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 ROZPOČET (RS, RO, RU)&amp;RRok 2022</oddHeader>
    <oddFooter>&amp;C&amp;A&amp;R&amp;P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workbookViewId="0">
      <selection activeCell="A115" sqref="A115"/>
    </sheetView>
  </sheetViews>
  <sheetFormatPr defaultRowHeight="15" x14ac:dyDescent="0.25"/>
  <cols>
    <col min="1" max="1" width="3.7109375" style="106" customWidth="1"/>
    <col min="2" max="2" width="3.7109375" style="107" customWidth="1"/>
    <col min="3" max="3" width="2.28515625" style="107" customWidth="1"/>
    <col min="4" max="4" width="2.7109375" style="107" customWidth="1"/>
    <col min="5" max="5" width="2.42578125" style="107" customWidth="1"/>
    <col min="6" max="6" width="7.7109375" style="107" customWidth="1"/>
    <col min="7" max="7" width="5.7109375" style="108" customWidth="1"/>
    <col min="8" max="8" width="3.7109375" style="108" customWidth="1"/>
    <col min="9" max="9" width="9.7109375" style="108" customWidth="1"/>
    <col min="10" max="11" width="5.7109375" style="108" customWidth="1"/>
    <col min="12" max="13" width="11.7109375" style="109" customWidth="1"/>
    <col min="14" max="14" width="65.42578125" style="110" customWidth="1"/>
    <col min="15" max="15" width="12.140625" bestFit="1" customWidth="1"/>
  </cols>
  <sheetData>
    <row r="1" spans="1:14" s="104" customFormat="1" x14ac:dyDescent="0.25">
      <c r="A1" s="106"/>
      <c r="B1" s="107"/>
      <c r="C1" s="107"/>
      <c r="D1" s="107"/>
      <c r="E1" s="107"/>
      <c r="F1" s="107"/>
      <c r="G1" s="108"/>
      <c r="H1" s="108"/>
      <c r="I1" s="108"/>
      <c r="J1" s="108"/>
      <c r="K1" s="108"/>
      <c r="L1" s="109"/>
      <c r="M1" s="109"/>
      <c r="N1" s="110"/>
    </row>
    <row r="2" spans="1:14" s="1" customFormat="1" ht="15.75" customHeight="1" x14ac:dyDescent="0.25">
      <c r="A2" s="111" t="s">
        <v>167</v>
      </c>
      <c r="B2" s="112"/>
      <c r="C2" s="112"/>
      <c r="D2" s="112"/>
      <c r="E2" s="107"/>
      <c r="F2" s="107"/>
      <c r="G2" s="108"/>
      <c r="H2" s="108"/>
      <c r="I2" s="108"/>
      <c r="J2" s="108"/>
      <c r="K2" s="108"/>
      <c r="L2" s="109"/>
      <c r="M2" s="109"/>
      <c r="N2" s="110"/>
    </row>
    <row r="3" spans="1:14" s="105" customFormat="1" ht="15.75" customHeight="1" x14ac:dyDescent="0.25">
      <c r="A3" s="111"/>
      <c r="B3" s="112"/>
      <c r="C3" s="112"/>
      <c r="D3" s="112"/>
      <c r="E3" s="107"/>
      <c r="F3" s="107"/>
      <c r="G3" s="108"/>
      <c r="H3" s="108"/>
      <c r="I3" s="108"/>
      <c r="J3" s="108"/>
      <c r="K3" s="108"/>
      <c r="L3" s="109"/>
      <c r="M3" s="109"/>
      <c r="N3" s="110"/>
    </row>
    <row r="4" spans="1:14" s="105" customFormat="1" ht="15.75" customHeight="1" thickBot="1" x14ac:dyDescent="0.3">
      <c r="A4" s="113" t="s">
        <v>149</v>
      </c>
      <c r="B4" s="114"/>
      <c r="C4" s="114"/>
      <c r="D4" s="114"/>
      <c r="E4" s="114"/>
      <c r="F4" s="114"/>
      <c r="G4" s="115"/>
      <c r="H4" s="115"/>
      <c r="I4" s="115"/>
      <c r="J4" s="115"/>
      <c r="K4" s="115"/>
      <c r="L4" s="116"/>
      <c r="M4" s="116"/>
      <c r="N4" s="117"/>
    </row>
    <row r="5" spans="1:14" s="125" customFormat="1" ht="15.75" customHeight="1" thickBot="1" x14ac:dyDescent="0.3">
      <c r="A5" s="203" t="s">
        <v>117</v>
      </c>
      <c r="B5" s="204" t="s">
        <v>118</v>
      </c>
      <c r="C5" s="204" t="s">
        <v>119</v>
      </c>
      <c r="D5" s="204" t="s">
        <v>120</v>
      </c>
      <c r="E5" s="204" t="s">
        <v>121</v>
      </c>
      <c r="F5" s="247" t="s">
        <v>122</v>
      </c>
      <c r="G5" s="206" t="s">
        <v>123</v>
      </c>
      <c r="H5" s="206" t="s">
        <v>124</v>
      </c>
      <c r="I5" s="206" t="s">
        <v>125</v>
      </c>
      <c r="J5" s="206" t="s">
        <v>126</v>
      </c>
      <c r="K5" s="206" t="s">
        <v>127</v>
      </c>
      <c r="L5" s="207" t="s">
        <v>128</v>
      </c>
      <c r="M5" s="207" t="s">
        <v>129</v>
      </c>
      <c r="N5" s="208" t="s">
        <v>175</v>
      </c>
    </row>
    <row r="6" spans="1:14" s="125" customFormat="1" ht="14.1" customHeight="1" x14ac:dyDescent="0.25">
      <c r="A6" s="248" t="s">
        <v>130</v>
      </c>
      <c r="B6" s="120" t="s">
        <v>130</v>
      </c>
      <c r="C6" s="118"/>
      <c r="D6" s="118">
        <v>231</v>
      </c>
      <c r="E6" s="119"/>
      <c r="F6" s="180" t="s">
        <v>142</v>
      </c>
      <c r="G6" s="180" t="s">
        <v>143</v>
      </c>
      <c r="H6" s="181">
        <v>0</v>
      </c>
      <c r="I6" s="181" t="s">
        <v>133</v>
      </c>
      <c r="J6" s="181">
        <v>0</v>
      </c>
      <c r="K6" s="181">
        <v>0</v>
      </c>
      <c r="L6" s="182">
        <v>0</v>
      </c>
      <c r="M6" s="182">
        <v>26361.599999999999</v>
      </c>
      <c r="N6" s="249" t="s">
        <v>144</v>
      </c>
    </row>
    <row r="7" spans="1:14" s="125" customFormat="1" ht="14.1" customHeight="1" thickBot="1" x14ac:dyDescent="0.3">
      <c r="A7" s="121" t="s">
        <v>130</v>
      </c>
      <c r="B7" s="122" t="s">
        <v>130</v>
      </c>
      <c r="C7" s="123"/>
      <c r="D7" s="123" t="s">
        <v>135</v>
      </c>
      <c r="E7" s="124"/>
      <c r="F7" s="231" t="s">
        <v>142</v>
      </c>
      <c r="G7" s="231" t="s">
        <v>143</v>
      </c>
      <c r="H7" s="232" t="s">
        <v>136</v>
      </c>
      <c r="I7" s="232" t="s">
        <v>134</v>
      </c>
      <c r="J7" s="232" t="s">
        <v>136</v>
      </c>
      <c r="K7" s="232" t="s">
        <v>136</v>
      </c>
      <c r="L7" s="187">
        <v>0</v>
      </c>
      <c r="M7" s="187">
        <v>5638.4</v>
      </c>
      <c r="N7" s="249" t="s">
        <v>145</v>
      </c>
    </row>
    <row r="8" spans="1:14" s="126" customFormat="1" ht="14.1" customHeight="1" thickBot="1" x14ac:dyDescent="0.25">
      <c r="A8" s="599" t="s">
        <v>137</v>
      </c>
      <c r="B8" s="599"/>
      <c r="C8" s="599"/>
      <c r="D8" s="599"/>
      <c r="E8" s="599"/>
      <c r="F8" s="599"/>
      <c r="G8" s="599"/>
      <c r="H8" s="599"/>
      <c r="I8" s="599"/>
      <c r="J8" s="599"/>
      <c r="K8" s="599"/>
      <c r="L8" s="250">
        <v>0</v>
      </c>
      <c r="M8" s="209">
        <f>SUM(M6:M7)</f>
        <v>32000</v>
      </c>
      <c r="N8" s="251"/>
    </row>
    <row r="9" spans="1:14" ht="15.75" customHeight="1" thickBot="1" x14ac:dyDescent="0.3">
      <c r="A9" s="600" t="s">
        <v>176</v>
      </c>
      <c r="B9" s="600"/>
      <c r="C9" s="600"/>
      <c r="D9" s="600"/>
      <c r="E9" s="600"/>
      <c r="F9" s="600"/>
      <c r="G9" s="600"/>
      <c r="H9" s="600"/>
      <c r="I9" s="600"/>
      <c r="J9" s="600"/>
      <c r="K9" s="600"/>
      <c r="L9" s="600"/>
      <c r="M9" s="600"/>
      <c r="N9" s="600"/>
    </row>
    <row r="10" spans="1:14" s="125" customFormat="1" ht="15.75" customHeight="1" thickBot="1" x14ac:dyDescent="0.3">
      <c r="A10" s="203" t="s">
        <v>117</v>
      </c>
      <c r="B10" s="204" t="s">
        <v>118</v>
      </c>
      <c r="C10" s="204" t="s">
        <v>119</v>
      </c>
      <c r="D10" s="204" t="s">
        <v>120</v>
      </c>
      <c r="E10" s="204" t="s">
        <v>121</v>
      </c>
      <c r="F10" s="247" t="s">
        <v>122</v>
      </c>
      <c r="G10" s="206" t="s">
        <v>123</v>
      </c>
      <c r="H10" s="206" t="s">
        <v>124</v>
      </c>
      <c r="I10" s="206" t="s">
        <v>125</v>
      </c>
      <c r="J10" s="206" t="s">
        <v>126</v>
      </c>
      <c r="K10" s="206" t="s">
        <v>127</v>
      </c>
      <c r="L10" s="207" t="s">
        <v>128</v>
      </c>
      <c r="M10" s="207" t="s">
        <v>129</v>
      </c>
      <c r="N10" s="208" t="s">
        <v>175</v>
      </c>
    </row>
    <row r="11" spans="1:14" ht="15.75" thickBot="1" x14ac:dyDescent="0.3">
      <c r="A11" s="252" t="s">
        <v>130</v>
      </c>
      <c r="B11" s="253" t="s">
        <v>130</v>
      </c>
      <c r="C11" s="254"/>
      <c r="D11" s="254">
        <v>231</v>
      </c>
      <c r="E11" s="254"/>
      <c r="F11" s="255" t="s">
        <v>142</v>
      </c>
      <c r="G11" s="256" t="s">
        <v>143</v>
      </c>
      <c r="H11" s="257" t="s">
        <v>136</v>
      </c>
      <c r="I11" s="257" t="s">
        <v>136</v>
      </c>
      <c r="J11" s="257" t="s">
        <v>136</v>
      </c>
      <c r="K11" s="257" t="s">
        <v>136</v>
      </c>
      <c r="L11" s="258">
        <v>0</v>
      </c>
      <c r="M11" s="258">
        <v>-32000</v>
      </c>
      <c r="N11" s="259" t="s">
        <v>177</v>
      </c>
    </row>
    <row r="12" spans="1:14" s="126" customFormat="1" ht="14.1" customHeight="1" thickBot="1" x14ac:dyDescent="0.25">
      <c r="A12" s="599" t="s">
        <v>137</v>
      </c>
      <c r="B12" s="599"/>
      <c r="C12" s="599"/>
      <c r="D12" s="599"/>
      <c r="E12" s="599"/>
      <c r="F12" s="599"/>
      <c r="G12" s="599"/>
      <c r="H12" s="599"/>
      <c r="I12" s="599"/>
      <c r="J12" s="599"/>
      <c r="K12" s="599"/>
      <c r="L12" s="250">
        <v>0</v>
      </c>
      <c r="M12" s="209">
        <f>SUM(M11)</f>
        <v>-32000</v>
      </c>
      <c r="N12" s="251"/>
    </row>
    <row r="15" spans="1:14" s="265" customFormat="1" ht="15.75" customHeight="1" thickBot="1" x14ac:dyDescent="0.3">
      <c r="A15" s="260" t="s">
        <v>178</v>
      </c>
      <c r="B15" s="261"/>
      <c r="C15" s="261"/>
      <c r="D15" s="261"/>
      <c r="E15" s="261"/>
      <c r="F15" s="261"/>
      <c r="G15" s="262"/>
      <c r="H15" s="262"/>
      <c r="I15" s="262"/>
      <c r="J15" s="262"/>
      <c r="K15" s="262"/>
      <c r="L15" s="263"/>
      <c r="M15" s="263"/>
      <c r="N15" s="264"/>
    </row>
    <row r="16" spans="1:14" s="1" customFormat="1" ht="15.75" customHeight="1" thickBot="1" x14ac:dyDescent="0.3">
      <c r="A16" s="266" t="s">
        <v>117</v>
      </c>
      <c r="B16" s="267" t="s">
        <v>118</v>
      </c>
      <c r="C16" s="267" t="s">
        <v>119</v>
      </c>
      <c r="D16" s="267" t="s">
        <v>120</v>
      </c>
      <c r="E16" s="267" t="s">
        <v>121</v>
      </c>
      <c r="F16" s="268" t="s">
        <v>122</v>
      </c>
      <c r="G16" s="269" t="s">
        <v>123</v>
      </c>
      <c r="H16" s="269" t="s">
        <v>124</v>
      </c>
      <c r="I16" s="269" t="s">
        <v>125</v>
      </c>
      <c r="J16" s="269" t="s">
        <v>126</v>
      </c>
      <c r="K16" s="269" t="s">
        <v>127</v>
      </c>
      <c r="L16" s="270" t="s">
        <v>128</v>
      </c>
      <c r="M16" s="270" t="s">
        <v>129</v>
      </c>
      <c r="N16" s="271" t="s">
        <v>179</v>
      </c>
    </row>
    <row r="17" spans="1:14" s="104" customFormat="1" ht="14.1" customHeight="1" x14ac:dyDescent="0.25">
      <c r="A17" s="272" t="s">
        <v>130</v>
      </c>
      <c r="B17" s="273" t="s">
        <v>130</v>
      </c>
      <c r="C17" s="274"/>
      <c r="D17" s="274">
        <v>231</v>
      </c>
      <c r="E17" s="275"/>
      <c r="F17" s="276" t="s">
        <v>131</v>
      </c>
      <c r="G17" s="277" t="s">
        <v>132</v>
      </c>
      <c r="H17" s="278">
        <v>0</v>
      </c>
      <c r="I17" s="278" t="s">
        <v>180</v>
      </c>
      <c r="J17" s="278">
        <v>0</v>
      </c>
      <c r="K17" s="278" t="s">
        <v>136</v>
      </c>
      <c r="L17" s="279">
        <v>21800</v>
      </c>
      <c r="M17" s="279">
        <v>0</v>
      </c>
      <c r="N17" s="280" t="s">
        <v>181</v>
      </c>
    </row>
    <row r="18" spans="1:14" s="104" customFormat="1" ht="14.1" customHeight="1" thickBot="1" x14ac:dyDescent="0.3">
      <c r="A18" s="281" t="s">
        <v>130</v>
      </c>
      <c r="B18" s="282" t="s">
        <v>130</v>
      </c>
      <c r="C18" s="283"/>
      <c r="D18" s="283">
        <v>231</v>
      </c>
      <c r="E18" s="284"/>
      <c r="F18" s="285" t="s">
        <v>182</v>
      </c>
      <c r="G18" s="285" t="s">
        <v>143</v>
      </c>
      <c r="H18" s="286">
        <v>0</v>
      </c>
      <c r="I18" s="278" t="s">
        <v>180</v>
      </c>
      <c r="J18" s="286">
        <v>0</v>
      </c>
      <c r="K18" s="286" t="s">
        <v>180</v>
      </c>
      <c r="L18" s="287">
        <v>0</v>
      </c>
      <c r="M18" s="287">
        <v>21800</v>
      </c>
      <c r="N18" s="288" t="s">
        <v>183</v>
      </c>
    </row>
    <row r="19" spans="1:14" s="291" customFormat="1" ht="14.1" customHeight="1" thickBot="1" x14ac:dyDescent="0.25">
      <c r="A19" s="596" t="s">
        <v>137</v>
      </c>
      <c r="B19" s="597"/>
      <c r="C19" s="597"/>
      <c r="D19" s="597"/>
      <c r="E19" s="597"/>
      <c r="F19" s="597"/>
      <c r="G19" s="597"/>
      <c r="H19" s="597"/>
      <c r="I19" s="597"/>
      <c r="J19" s="597"/>
      <c r="K19" s="598"/>
      <c r="L19" s="289">
        <f>SUM(L17:L18)</f>
        <v>21800</v>
      </c>
      <c r="M19" s="289">
        <f>SUM(M17:M18)</f>
        <v>21800</v>
      </c>
      <c r="N19" s="290"/>
    </row>
    <row r="20" spans="1:14" x14ac:dyDescent="0.25">
      <c r="N20" s="292"/>
    </row>
    <row r="32" spans="1:14" s="179" customFormat="1" ht="15.75" customHeight="1" x14ac:dyDescent="0.25">
      <c r="A32" s="173" t="s">
        <v>184</v>
      </c>
      <c r="B32" s="174"/>
      <c r="C32" s="174"/>
      <c r="D32" s="174"/>
      <c r="E32" s="174"/>
      <c r="F32" s="174"/>
      <c r="G32" s="175"/>
      <c r="H32" s="175"/>
      <c r="I32" s="175"/>
      <c r="J32" s="175"/>
      <c r="K32" s="176"/>
      <c r="L32" s="177"/>
      <c r="M32" s="177"/>
      <c r="N32" s="178"/>
    </row>
    <row r="33" spans="1:14" ht="3" customHeight="1" thickBot="1" x14ac:dyDescent="0.3"/>
    <row r="34" spans="1:14" s="125" customFormat="1" ht="15.75" customHeight="1" thickBot="1" x14ac:dyDescent="0.3">
      <c r="A34" s="203" t="s">
        <v>117</v>
      </c>
      <c r="B34" s="204" t="s">
        <v>118</v>
      </c>
      <c r="C34" s="204" t="s">
        <v>119</v>
      </c>
      <c r="D34" s="204" t="s">
        <v>120</v>
      </c>
      <c r="E34" s="204" t="s">
        <v>121</v>
      </c>
      <c r="F34" s="205" t="s">
        <v>122</v>
      </c>
      <c r="G34" s="206" t="s">
        <v>123</v>
      </c>
      <c r="H34" s="206" t="s">
        <v>124</v>
      </c>
      <c r="I34" s="206" t="s">
        <v>125</v>
      </c>
      <c r="J34" s="206" t="s">
        <v>126</v>
      </c>
      <c r="K34" s="206" t="s">
        <v>127</v>
      </c>
      <c r="L34" s="207" t="s">
        <v>128</v>
      </c>
      <c r="M34" s="207" t="s">
        <v>129</v>
      </c>
      <c r="N34" s="271" t="s">
        <v>185</v>
      </c>
    </row>
    <row r="35" spans="1:14" s="104" customFormat="1" ht="15" customHeight="1" x14ac:dyDescent="0.2">
      <c r="A35" s="293" t="s">
        <v>130</v>
      </c>
      <c r="B35" s="294" t="s">
        <v>130</v>
      </c>
      <c r="C35" s="295"/>
      <c r="D35" s="295">
        <v>231</v>
      </c>
      <c r="E35" s="296"/>
      <c r="F35" s="297" t="s">
        <v>131</v>
      </c>
      <c r="G35" s="298">
        <v>1111</v>
      </c>
      <c r="H35" s="299">
        <v>0</v>
      </c>
      <c r="I35" s="299" t="s">
        <v>136</v>
      </c>
      <c r="J35" s="299">
        <v>0</v>
      </c>
      <c r="K35" s="299">
        <v>0</v>
      </c>
      <c r="L35" s="300">
        <v>-56000</v>
      </c>
      <c r="M35" s="301">
        <v>0</v>
      </c>
      <c r="N35" s="302" t="s">
        <v>186</v>
      </c>
    </row>
    <row r="36" spans="1:14" s="104" customFormat="1" ht="15" customHeight="1" x14ac:dyDescent="0.2">
      <c r="A36" s="293" t="s">
        <v>130</v>
      </c>
      <c r="B36" s="294" t="s">
        <v>130</v>
      </c>
      <c r="C36" s="295"/>
      <c r="D36" s="295">
        <v>231</v>
      </c>
      <c r="E36" s="296"/>
      <c r="F36" s="303" t="s">
        <v>131</v>
      </c>
      <c r="G36" s="304">
        <v>1112</v>
      </c>
      <c r="H36" s="299" t="s">
        <v>136</v>
      </c>
      <c r="I36" s="299" t="s">
        <v>136</v>
      </c>
      <c r="J36" s="299">
        <v>0</v>
      </c>
      <c r="K36" s="299">
        <v>0</v>
      </c>
      <c r="L36" s="305">
        <v>80000</v>
      </c>
      <c r="M36" s="306">
        <v>0</v>
      </c>
      <c r="N36" s="307" t="s">
        <v>187</v>
      </c>
    </row>
    <row r="37" spans="1:14" s="104" customFormat="1" ht="15" customHeight="1" x14ac:dyDescent="0.2">
      <c r="A37" s="308" t="s">
        <v>130</v>
      </c>
      <c r="B37" s="294" t="s">
        <v>130</v>
      </c>
      <c r="C37" s="295"/>
      <c r="D37" s="295">
        <v>231</v>
      </c>
      <c r="E37" s="296"/>
      <c r="F37" s="309" t="s">
        <v>131</v>
      </c>
      <c r="G37" s="310">
        <v>1113</v>
      </c>
      <c r="H37" s="299" t="s">
        <v>136</v>
      </c>
      <c r="I37" s="299" t="s">
        <v>136</v>
      </c>
      <c r="J37" s="299">
        <v>0</v>
      </c>
      <c r="K37" s="299">
        <v>0</v>
      </c>
      <c r="L37" s="305">
        <v>176000</v>
      </c>
      <c r="M37" s="306">
        <v>0</v>
      </c>
      <c r="N37" s="311" t="s">
        <v>188</v>
      </c>
    </row>
    <row r="38" spans="1:14" s="104" customFormat="1" ht="15" customHeight="1" x14ac:dyDescent="0.2">
      <c r="A38" s="312" t="s">
        <v>130</v>
      </c>
      <c r="B38" s="294" t="s">
        <v>130</v>
      </c>
      <c r="C38" s="295"/>
      <c r="D38" s="295">
        <v>231</v>
      </c>
      <c r="E38" s="296"/>
      <c r="F38" s="313" t="s">
        <v>131</v>
      </c>
      <c r="G38" s="314">
        <v>1121</v>
      </c>
      <c r="H38" s="299" t="s">
        <v>136</v>
      </c>
      <c r="I38" s="299" t="s">
        <v>136</v>
      </c>
      <c r="J38" s="299">
        <v>0</v>
      </c>
      <c r="K38" s="299">
        <v>0</v>
      </c>
      <c r="L38" s="305">
        <v>1200000</v>
      </c>
      <c r="M38" s="306">
        <v>0</v>
      </c>
      <c r="N38" s="315" t="s">
        <v>189</v>
      </c>
    </row>
    <row r="39" spans="1:14" s="104" customFormat="1" ht="15" customHeight="1" x14ac:dyDescent="0.2">
      <c r="A39" s="316" t="s">
        <v>130</v>
      </c>
      <c r="B39" s="294" t="s">
        <v>130</v>
      </c>
      <c r="C39" s="295"/>
      <c r="D39" s="295">
        <v>231</v>
      </c>
      <c r="E39" s="296"/>
      <c r="F39" s="317" t="s">
        <v>131</v>
      </c>
      <c r="G39" s="318">
        <v>1211</v>
      </c>
      <c r="H39" s="299" t="s">
        <v>136</v>
      </c>
      <c r="I39" s="299" t="s">
        <v>136</v>
      </c>
      <c r="J39" s="299">
        <v>0</v>
      </c>
      <c r="K39" s="299">
        <v>0</v>
      </c>
      <c r="L39" s="305">
        <v>1500000</v>
      </c>
      <c r="M39" s="306">
        <v>0</v>
      </c>
      <c r="N39" s="319" t="s">
        <v>170</v>
      </c>
    </row>
    <row r="40" spans="1:14" s="104" customFormat="1" ht="15" customHeight="1" x14ac:dyDescent="0.2">
      <c r="A40" s="320" t="s">
        <v>130</v>
      </c>
      <c r="B40" s="294" t="s">
        <v>130</v>
      </c>
      <c r="C40" s="295"/>
      <c r="D40" s="295">
        <v>231</v>
      </c>
      <c r="E40" s="296"/>
      <c r="F40" s="321" t="s">
        <v>131</v>
      </c>
      <c r="G40" s="322">
        <v>1334</v>
      </c>
      <c r="H40" s="299" t="s">
        <v>136</v>
      </c>
      <c r="I40" s="299" t="s">
        <v>136</v>
      </c>
      <c r="J40" s="299">
        <v>0</v>
      </c>
      <c r="K40" s="299">
        <v>0</v>
      </c>
      <c r="L40" s="305">
        <v>139.5</v>
      </c>
      <c r="M40" s="306">
        <v>0</v>
      </c>
      <c r="N40" s="323" t="s">
        <v>190</v>
      </c>
    </row>
    <row r="41" spans="1:14" s="104" customFormat="1" ht="15" customHeight="1" x14ac:dyDescent="0.2">
      <c r="A41" s="324" t="s">
        <v>130</v>
      </c>
      <c r="B41" s="294" t="s">
        <v>130</v>
      </c>
      <c r="C41" s="295"/>
      <c r="D41" s="295">
        <v>231</v>
      </c>
      <c r="E41" s="296"/>
      <c r="F41" s="325" t="s">
        <v>131</v>
      </c>
      <c r="G41" s="326">
        <v>1342</v>
      </c>
      <c r="H41" s="299" t="s">
        <v>136</v>
      </c>
      <c r="I41" s="299" t="s">
        <v>136</v>
      </c>
      <c r="J41" s="299">
        <v>0</v>
      </c>
      <c r="K41" s="299">
        <v>0</v>
      </c>
      <c r="L41" s="305">
        <v>10222</v>
      </c>
      <c r="M41" s="306">
        <v>0</v>
      </c>
      <c r="N41" s="327" t="s">
        <v>191</v>
      </c>
    </row>
    <row r="42" spans="1:14" s="104" customFormat="1" ht="15" customHeight="1" x14ac:dyDescent="0.2">
      <c r="A42" s="328" t="s">
        <v>130</v>
      </c>
      <c r="B42" s="294" t="s">
        <v>130</v>
      </c>
      <c r="C42" s="295"/>
      <c r="D42" s="295">
        <v>231</v>
      </c>
      <c r="E42" s="296"/>
      <c r="F42" s="329" t="s">
        <v>131</v>
      </c>
      <c r="G42" s="330">
        <v>1345</v>
      </c>
      <c r="H42" s="299" t="s">
        <v>136</v>
      </c>
      <c r="I42" s="299" t="s">
        <v>136</v>
      </c>
      <c r="J42" s="299">
        <v>0</v>
      </c>
      <c r="K42" s="299">
        <v>0</v>
      </c>
      <c r="L42" s="305">
        <v>-300000</v>
      </c>
      <c r="M42" s="306">
        <v>0</v>
      </c>
      <c r="N42" s="331" t="s">
        <v>192</v>
      </c>
    </row>
    <row r="43" spans="1:14" s="104" customFormat="1" ht="15" customHeight="1" x14ac:dyDescent="0.2">
      <c r="A43" s="332" t="s">
        <v>130</v>
      </c>
      <c r="B43" s="294" t="s">
        <v>130</v>
      </c>
      <c r="C43" s="295"/>
      <c r="D43" s="295">
        <v>231</v>
      </c>
      <c r="E43" s="296"/>
      <c r="F43" s="333" t="s">
        <v>131</v>
      </c>
      <c r="G43" s="334">
        <v>1349</v>
      </c>
      <c r="H43" s="299" t="s">
        <v>136</v>
      </c>
      <c r="I43" s="299" t="s">
        <v>136</v>
      </c>
      <c r="J43" s="299">
        <v>0</v>
      </c>
      <c r="K43" s="299">
        <v>0</v>
      </c>
      <c r="L43" s="305">
        <v>4000</v>
      </c>
      <c r="M43" s="306">
        <v>0</v>
      </c>
      <c r="N43" s="335" t="s">
        <v>193</v>
      </c>
    </row>
    <row r="44" spans="1:14" s="104" customFormat="1" ht="15" customHeight="1" x14ac:dyDescent="0.2">
      <c r="A44" s="336" t="s">
        <v>130</v>
      </c>
      <c r="B44" s="294" t="s">
        <v>130</v>
      </c>
      <c r="C44" s="295"/>
      <c r="D44" s="295">
        <v>231</v>
      </c>
      <c r="E44" s="296"/>
      <c r="F44" s="337" t="s">
        <v>131</v>
      </c>
      <c r="G44" s="338">
        <v>1361</v>
      </c>
      <c r="H44" s="299" t="s">
        <v>136</v>
      </c>
      <c r="I44" s="299" t="s">
        <v>136</v>
      </c>
      <c r="J44" s="299">
        <v>0</v>
      </c>
      <c r="K44" s="299">
        <v>0</v>
      </c>
      <c r="L44" s="305">
        <v>-1000</v>
      </c>
      <c r="M44" s="306">
        <v>0</v>
      </c>
      <c r="N44" s="339" t="s">
        <v>194</v>
      </c>
    </row>
    <row r="45" spans="1:14" s="104" customFormat="1" ht="15" customHeight="1" x14ac:dyDescent="0.2">
      <c r="A45" s="340" t="s">
        <v>130</v>
      </c>
      <c r="B45" s="294" t="s">
        <v>130</v>
      </c>
      <c r="C45" s="295"/>
      <c r="D45" s="295">
        <v>231</v>
      </c>
      <c r="E45" s="296"/>
      <c r="F45" s="341" t="s">
        <v>131</v>
      </c>
      <c r="G45" s="342">
        <v>1381</v>
      </c>
      <c r="H45" s="299" t="s">
        <v>136</v>
      </c>
      <c r="I45" s="299" t="s">
        <v>136</v>
      </c>
      <c r="J45" s="299">
        <v>0</v>
      </c>
      <c r="K45" s="299">
        <v>0</v>
      </c>
      <c r="L45" s="305">
        <v>70000</v>
      </c>
      <c r="M45" s="306">
        <v>0</v>
      </c>
      <c r="N45" s="343" t="s">
        <v>195</v>
      </c>
    </row>
    <row r="46" spans="1:14" s="104" customFormat="1" ht="15" customHeight="1" x14ac:dyDescent="0.2">
      <c r="A46" s="344" t="s">
        <v>130</v>
      </c>
      <c r="B46" s="294" t="s">
        <v>130</v>
      </c>
      <c r="C46" s="295"/>
      <c r="D46" s="295">
        <v>231</v>
      </c>
      <c r="E46" s="296"/>
      <c r="F46" s="345" t="s">
        <v>131</v>
      </c>
      <c r="G46" s="346">
        <v>1382</v>
      </c>
      <c r="H46" s="299" t="s">
        <v>136</v>
      </c>
      <c r="I46" s="299" t="s">
        <v>136</v>
      </c>
      <c r="J46" s="299">
        <v>0</v>
      </c>
      <c r="K46" s="299">
        <v>0</v>
      </c>
      <c r="L46" s="305">
        <v>154.85</v>
      </c>
      <c r="M46" s="306">
        <v>0</v>
      </c>
      <c r="N46" s="347" t="s">
        <v>196</v>
      </c>
    </row>
    <row r="47" spans="1:14" s="104" customFormat="1" ht="15" customHeight="1" x14ac:dyDescent="0.2">
      <c r="A47" s="348" t="s">
        <v>130</v>
      </c>
      <c r="B47" s="294" t="s">
        <v>130</v>
      </c>
      <c r="C47" s="295"/>
      <c r="D47" s="295">
        <v>231</v>
      </c>
      <c r="E47" s="296"/>
      <c r="F47" s="349" t="s">
        <v>131</v>
      </c>
      <c r="G47" s="350">
        <v>1511</v>
      </c>
      <c r="H47" s="299" t="s">
        <v>136</v>
      </c>
      <c r="I47" s="299" t="s">
        <v>136</v>
      </c>
      <c r="J47" s="299">
        <v>0</v>
      </c>
      <c r="K47" s="299">
        <v>0</v>
      </c>
      <c r="L47" s="305">
        <v>-260000</v>
      </c>
      <c r="M47" s="306">
        <v>0</v>
      </c>
      <c r="N47" s="351" t="s">
        <v>197</v>
      </c>
    </row>
    <row r="48" spans="1:14" s="104" customFormat="1" ht="15" customHeight="1" x14ac:dyDescent="0.2">
      <c r="A48" s="352" t="s">
        <v>130</v>
      </c>
      <c r="B48" s="294" t="s">
        <v>130</v>
      </c>
      <c r="C48" s="295"/>
      <c r="D48" s="295">
        <v>231</v>
      </c>
      <c r="E48" s="296"/>
      <c r="F48" s="353" t="s">
        <v>198</v>
      </c>
      <c r="G48" s="354">
        <v>2111</v>
      </c>
      <c r="H48" s="299" t="s">
        <v>136</v>
      </c>
      <c r="I48" s="299" t="s">
        <v>136</v>
      </c>
      <c r="J48" s="299">
        <v>0</v>
      </c>
      <c r="K48" s="299">
        <v>0</v>
      </c>
      <c r="L48" s="305">
        <v>300000</v>
      </c>
      <c r="M48" s="306">
        <v>0</v>
      </c>
      <c r="N48" s="355" t="s">
        <v>199</v>
      </c>
    </row>
    <row r="49" spans="1:14" s="104" customFormat="1" ht="15" customHeight="1" x14ac:dyDescent="0.2">
      <c r="A49" s="356" t="s">
        <v>130</v>
      </c>
      <c r="B49" s="294" t="s">
        <v>130</v>
      </c>
      <c r="C49" s="295"/>
      <c r="D49" s="295">
        <v>231</v>
      </c>
      <c r="E49" s="296"/>
      <c r="F49" s="357" t="s">
        <v>198</v>
      </c>
      <c r="G49" s="358">
        <v>2112</v>
      </c>
      <c r="H49" s="299" t="s">
        <v>136</v>
      </c>
      <c r="I49" s="299" t="s">
        <v>136</v>
      </c>
      <c r="J49" s="299">
        <v>0</v>
      </c>
      <c r="K49" s="299">
        <v>0</v>
      </c>
      <c r="L49" s="305">
        <v>-100000</v>
      </c>
      <c r="M49" s="306">
        <v>0</v>
      </c>
      <c r="N49" s="359" t="s">
        <v>200</v>
      </c>
    </row>
    <row r="50" spans="1:14" s="104" customFormat="1" ht="15" customHeight="1" x14ac:dyDescent="0.2">
      <c r="A50" s="360" t="s">
        <v>130</v>
      </c>
      <c r="B50" s="294" t="s">
        <v>130</v>
      </c>
      <c r="C50" s="295"/>
      <c r="D50" s="295">
        <v>231</v>
      </c>
      <c r="E50" s="296"/>
      <c r="F50" s="361" t="s">
        <v>201</v>
      </c>
      <c r="G50" s="362">
        <v>2111</v>
      </c>
      <c r="H50" s="299" t="s">
        <v>136</v>
      </c>
      <c r="I50" s="299" t="s">
        <v>136</v>
      </c>
      <c r="J50" s="299">
        <v>0</v>
      </c>
      <c r="K50" s="299">
        <v>0</v>
      </c>
      <c r="L50" s="305">
        <v>1500</v>
      </c>
      <c r="M50" s="306">
        <v>0</v>
      </c>
      <c r="N50" s="363" t="s">
        <v>202</v>
      </c>
    </row>
    <row r="51" spans="1:14" s="104" customFormat="1" ht="15" customHeight="1" x14ac:dyDescent="0.2">
      <c r="A51" s="364" t="s">
        <v>130</v>
      </c>
      <c r="B51" s="294" t="s">
        <v>130</v>
      </c>
      <c r="C51" s="295"/>
      <c r="D51" s="295">
        <v>231</v>
      </c>
      <c r="E51" s="296"/>
      <c r="F51" s="365" t="s">
        <v>201</v>
      </c>
      <c r="G51" s="366">
        <v>2112</v>
      </c>
      <c r="H51" s="299" t="s">
        <v>136</v>
      </c>
      <c r="I51" s="299" t="s">
        <v>136</v>
      </c>
      <c r="J51" s="299">
        <v>0</v>
      </c>
      <c r="K51" s="299">
        <v>0</v>
      </c>
      <c r="L51" s="305">
        <v>1500</v>
      </c>
      <c r="M51" s="306">
        <v>0</v>
      </c>
      <c r="N51" s="367" t="s">
        <v>203</v>
      </c>
    </row>
    <row r="52" spans="1:14" s="104" customFormat="1" ht="15" customHeight="1" x14ac:dyDescent="0.2">
      <c r="A52" s="368" t="s">
        <v>130</v>
      </c>
      <c r="B52" s="294" t="s">
        <v>130</v>
      </c>
      <c r="C52" s="295"/>
      <c r="D52" s="295">
        <v>231</v>
      </c>
      <c r="E52" s="296"/>
      <c r="F52" s="369" t="s">
        <v>204</v>
      </c>
      <c r="G52" s="370">
        <v>2111</v>
      </c>
      <c r="H52" s="299" t="s">
        <v>136</v>
      </c>
      <c r="I52" s="299" t="s">
        <v>136</v>
      </c>
      <c r="J52" s="299">
        <v>0</v>
      </c>
      <c r="K52" s="299">
        <v>0</v>
      </c>
      <c r="L52" s="305">
        <v>-100000</v>
      </c>
      <c r="M52" s="306">
        <v>0</v>
      </c>
      <c r="N52" s="371" t="s">
        <v>205</v>
      </c>
    </row>
    <row r="53" spans="1:14" s="104" customFormat="1" ht="15" customHeight="1" x14ac:dyDescent="0.2">
      <c r="A53" s="372" t="s">
        <v>130</v>
      </c>
      <c r="B53" s="294" t="s">
        <v>130</v>
      </c>
      <c r="C53" s="295"/>
      <c r="D53" s="295">
        <v>231</v>
      </c>
      <c r="E53" s="296"/>
      <c r="F53" s="373" t="s">
        <v>206</v>
      </c>
      <c r="G53" s="374">
        <v>2324</v>
      </c>
      <c r="H53" s="299" t="s">
        <v>136</v>
      </c>
      <c r="I53" s="299" t="s">
        <v>136</v>
      </c>
      <c r="J53" s="299">
        <v>0</v>
      </c>
      <c r="K53" s="299">
        <v>0</v>
      </c>
      <c r="L53" s="305">
        <v>600</v>
      </c>
      <c r="M53" s="306">
        <v>0</v>
      </c>
      <c r="N53" s="375" t="s">
        <v>207</v>
      </c>
    </row>
    <row r="54" spans="1:14" s="104" customFormat="1" ht="15" customHeight="1" x14ac:dyDescent="0.2">
      <c r="A54" s="376" t="s">
        <v>130</v>
      </c>
      <c r="B54" s="294" t="s">
        <v>130</v>
      </c>
      <c r="C54" s="295"/>
      <c r="D54" s="295">
        <v>231</v>
      </c>
      <c r="E54" s="296"/>
      <c r="F54" s="377" t="s">
        <v>208</v>
      </c>
      <c r="G54" s="378">
        <v>2111</v>
      </c>
      <c r="H54" s="299" t="s">
        <v>136</v>
      </c>
      <c r="I54" s="299" t="s">
        <v>136</v>
      </c>
      <c r="J54" s="299">
        <v>0</v>
      </c>
      <c r="K54" s="299">
        <v>0</v>
      </c>
      <c r="L54" s="305">
        <v>9000</v>
      </c>
      <c r="M54" s="306">
        <v>0</v>
      </c>
      <c r="N54" s="379" t="s">
        <v>209</v>
      </c>
    </row>
    <row r="55" spans="1:14" s="104" customFormat="1" ht="15" customHeight="1" x14ac:dyDescent="0.2">
      <c r="A55" s="380" t="s">
        <v>130</v>
      </c>
      <c r="B55" s="294" t="s">
        <v>130</v>
      </c>
      <c r="C55" s="295"/>
      <c r="D55" s="295">
        <v>231</v>
      </c>
      <c r="E55" s="296"/>
      <c r="F55" s="381" t="s">
        <v>208</v>
      </c>
      <c r="G55" s="382">
        <v>2132</v>
      </c>
      <c r="H55" s="299" t="s">
        <v>136</v>
      </c>
      <c r="I55" s="299" t="s">
        <v>136</v>
      </c>
      <c r="J55" s="299">
        <v>0</v>
      </c>
      <c r="K55" s="299">
        <v>0</v>
      </c>
      <c r="L55" s="305">
        <v>4000</v>
      </c>
      <c r="M55" s="306">
        <v>0</v>
      </c>
      <c r="N55" s="383" t="s">
        <v>210</v>
      </c>
    </row>
    <row r="56" spans="1:14" s="104" customFormat="1" ht="15" customHeight="1" x14ac:dyDescent="0.2">
      <c r="A56" s="384" t="s">
        <v>130</v>
      </c>
      <c r="B56" s="294" t="s">
        <v>130</v>
      </c>
      <c r="C56" s="295"/>
      <c r="D56" s="295">
        <v>231</v>
      </c>
      <c r="E56" s="296"/>
      <c r="F56" s="385" t="s">
        <v>208</v>
      </c>
      <c r="G56" s="386">
        <v>2324</v>
      </c>
      <c r="H56" s="299" t="s">
        <v>136</v>
      </c>
      <c r="I56" s="299" t="s">
        <v>136</v>
      </c>
      <c r="J56" s="299">
        <v>0</v>
      </c>
      <c r="K56" s="299">
        <v>0</v>
      </c>
      <c r="L56" s="305">
        <v>200</v>
      </c>
      <c r="M56" s="306">
        <v>0</v>
      </c>
      <c r="N56" s="387" t="s">
        <v>211</v>
      </c>
    </row>
    <row r="57" spans="1:14" s="104" customFormat="1" ht="15" customHeight="1" x14ac:dyDescent="0.2">
      <c r="A57" s="388" t="s">
        <v>130</v>
      </c>
      <c r="B57" s="294" t="s">
        <v>130</v>
      </c>
      <c r="C57" s="295"/>
      <c r="D57" s="295">
        <v>231</v>
      </c>
      <c r="E57" s="296"/>
      <c r="F57" s="389" t="s">
        <v>208</v>
      </c>
      <c r="G57" s="390">
        <v>2329</v>
      </c>
      <c r="H57" s="299" t="s">
        <v>136</v>
      </c>
      <c r="I57" s="299" t="s">
        <v>136</v>
      </c>
      <c r="J57" s="299">
        <v>0</v>
      </c>
      <c r="K57" s="299">
        <v>0</v>
      </c>
      <c r="L57" s="305">
        <v>1500</v>
      </c>
      <c r="M57" s="306">
        <v>0</v>
      </c>
      <c r="N57" s="391" t="s">
        <v>212</v>
      </c>
    </row>
    <row r="58" spans="1:14" s="104" customFormat="1" ht="15" customHeight="1" x14ac:dyDescent="0.2">
      <c r="A58" s="392" t="s">
        <v>130</v>
      </c>
      <c r="B58" s="294" t="s">
        <v>130</v>
      </c>
      <c r="C58" s="295"/>
      <c r="D58" s="295">
        <v>231</v>
      </c>
      <c r="E58" s="296"/>
      <c r="F58" s="393" t="s">
        <v>213</v>
      </c>
      <c r="G58" s="394">
        <v>2321</v>
      </c>
      <c r="H58" s="299" t="s">
        <v>136</v>
      </c>
      <c r="I58" s="299" t="s">
        <v>136</v>
      </c>
      <c r="J58" s="299">
        <v>0</v>
      </c>
      <c r="K58" s="299">
        <v>0</v>
      </c>
      <c r="L58" s="305">
        <v>100000</v>
      </c>
      <c r="M58" s="306">
        <v>0</v>
      </c>
      <c r="N58" s="517" t="s">
        <v>214</v>
      </c>
    </row>
    <row r="59" spans="1:14" s="104" customFormat="1" ht="15" customHeight="1" x14ac:dyDescent="0.2">
      <c r="A59" s="395" t="s">
        <v>130</v>
      </c>
      <c r="B59" s="294" t="s">
        <v>130</v>
      </c>
      <c r="C59" s="295"/>
      <c r="D59" s="295">
        <v>231</v>
      </c>
      <c r="E59" s="296"/>
      <c r="F59" s="396" t="s">
        <v>215</v>
      </c>
      <c r="G59" s="397">
        <v>2111</v>
      </c>
      <c r="H59" s="299" t="s">
        <v>136</v>
      </c>
      <c r="I59" s="299" t="s">
        <v>136</v>
      </c>
      <c r="J59" s="299">
        <v>0</v>
      </c>
      <c r="K59" s="299">
        <v>0</v>
      </c>
      <c r="L59" s="305">
        <v>1000</v>
      </c>
      <c r="M59" s="306">
        <v>0</v>
      </c>
      <c r="N59" s="398" t="s">
        <v>216</v>
      </c>
    </row>
    <row r="60" spans="1:14" s="104" customFormat="1" ht="15" customHeight="1" thickBot="1" x14ac:dyDescent="0.25">
      <c r="A60" s="518" t="s">
        <v>130</v>
      </c>
      <c r="B60" s="519" t="s">
        <v>130</v>
      </c>
      <c r="C60" s="520"/>
      <c r="D60" s="520">
        <v>231</v>
      </c>
      <c r="E60" s="521"/>
      <c r="F60" s="522" t="s">
        <v>215</v>
      </c>
      <c r="G60" s="523">
        <v>2132</v>
      </c>
      <c r="H60" s="524" t="s">
        <v>136</v>
      </c>
      <c r="I60" s="524" t="s">
        <v>136</v>
      </c>
      <c r="J60" s="524">
        <v>0</v>
      </c>
      <c r="K60" s="524">
        <v>0</v>
      </c>
      <c r="L60" s="525">
        <v>5000</v>
      </c>
      <c r="M60" s="526">
        <v>0</v>
      </c>
      <c r="N60" s="527" t="s">
        <v>217</v>
      </c>
    </row>
    <row r="62" spans="1:14" s="179" customFormat="1" ht="15.75" customHeight="1" x14ac:dyDescent="0.25">
      <c r="A62" s="173" t="s">
        <v>184</v>
      </c>
      <c r="B62" s="174"/>
      <c r="C62" s="174"/>
      <c r="D62" s="174"/>
      <c r="E62" s="174"/>
      <c r="F62" s="174"/>
      <c r="G62" s="175"/>
      <c r="H62" s="175"/>
      <c r="I62" s="175"/>
      <c r="J62" s="175"/>
      <c r="K62" s="176"/>
      <c r="L62" s="177"/>
      <c r="M62" s="177"/>
      <c r="N62" s="178"/>
    </row>
    <row r="63" spans="1:14" ht="3" customHeight="1" thickBot="1" x14ac:dyDescent="0.3"/>
    <row r="64" spans="1:14" s="125" customFormat="1" ht="15.75" customHeight="1" thickBot="1" x14ac:dyDescent="0.3">
      <c r="A64" s="203" t="s">
        <v>117</v>
      </c>
      <c r="B64" s="204" t="s">
        <v>118</v>
      </c>
      <c r="C64" s="204" t="s">
        <v>119</v>
      </c>
      <c r="D64" s="204" t="s">
        <v>120</v>
      </c>
      <c r="E64" s="204" t="s">
        <v>121</v>
      </c>
      <c r="F64" s="205" t="s">
        <v>122</v>
      </c>
      <c r="G64" s="206" t="s">
        <v>123</v>
      </c>
      <c r="H64" s="206" t="s">
        <v>124</v>
      </c>
      <c r="I64" s="206" t="s">
        <v>125</v>
      </c>
      <c r="J64" s="206" t="s">
        <v>126</v>
      </c>
      <c r="K64" s="206" t="s">
        <v>127</v>
      </c>
      <c r="L64" s="207" t="s">
        <v>128</v>
      </c>
      <c r="M64" s="207" t="s">
        <v>129</v>
      </c>
      <c r="N64" s="271" t="s">
        <v>185</v>
      </c>
    </row>
    <row r="65" spans="1:14" s="104" customFormat="1" ht="15" customHeight="1" x14ac:dyDescent="0.2">
      <c r="A65" s="399" t="s">
        <v>130</v>
      </c>
      <c r="B65" s="294" t="s">
        <v>130</v>
      </c>
      <c r="C65" s="295"/>
      <c r="D65" s="295">
        <v>231</v>
      </c>
      <c r="E65" s="296"/>
      <c r="F65" s="400" t="s">
        <v>215</v>
      </c>
      <c r="G65" s="401">
        <v>2133</v>
      </c>
      <c r="H65" s="299" t="s">
        <v>136</v>
      </c>
      <c r="I65" s="299" t="s">
        <v>136</v>
      </c>
      <c r="J65" s="299">
        <v>0</v>
      </c>
      <c r="K65" s="299">
        <v>0</v>
      </c>
      <c r="L65" s="305">
        <v>20000</v>
      </c>
      <c r="M65" s="306">
        <v>0</v>
      </c>
      <c r="N65" s="402" t="s">
        <v>218</v>
      </c>
    </row>
    <row r="66" spans="1:14" s="104" customFormat="1" ht="15" customHeight="1" x14ac:dyDescent="0.2">
      <c r="A66" s="403" t="s">
        <v>130</v>
      </c>
      <c r="B66" s="294" t="s">
        <v>130</v>
      </c>
      <c r="C66" s="295"/>
      <c r="D66" s="295">
        <v>231</v>
      </c>
      <c r="E66" s="296"/>
      <c r="F66" s="404" t="s">
        <v>219</v>
      </c>
      <c r="G66" s="405">
        <v>2111</v>
      </c>
      <c r="H66" s="299" t="s">
        <v>136</v>
      </c>
      <c r="I66" s="299" t="s">
        <v>136</v>
      </c>
      <c r="J66" s="299">
        <v>0</v>
      </c>
      <c r="K66" s="299">
        <v>0</v>
      </c>
      <c r="L66" s="305">
        <v>200000</v>
      </c>
      <c r="M66" s="306">
        <v>0</v>
      </c>
      <c r="N66" s="406" t="s">
        <v>220</v>
      </c>
    </row>
    <row r="67" spans="1:14" s="104" customFormat="1" ht="15" customHeight="1" x14ac:dyDescent="0.2">
      <c r="A67" s="407" t="s">
        <v>130</v>
      </c>
      <c r="B67" s="294" t="s">
        <v>130</v>
      </c>
      <c r="C67" s="295"/>
      <c r="D67" s="295">
        <v>231</v>
      </c>
      <c r="E67" s="296"/>
      <c r="F67" s="408" t="s">
        <v>219</v>
      </c>
      <c r="G67" s="409">
        <v>2132</v>
      </c>
      <c r="H67" s="299" t="s">
        <v>136</v>
      </c>
      <c r="I67" s="299" t="s">
        <v>136</v>
      </c>
      <c r="J67" s="299">
        <v>0</v>
      </c>
      <c r="K67" s="299">
        <v>0</v>
      </c>
      <c r="L67" s="305">
        <v>40000</v>
      </c>
      <c r="M67" s="306">
        <v>0</v>
      </c>
      <c r="N67" s="410" t="s">
        <v>221</v>
      </c>
    </row>
    <row r="68" spans="1:14" s="104" customFormat="1" ht="15" customHeight="1" x14ac:dyDescent="0.2">
      <c r="A68" s="411" t="s">
        <v>130</v>
      </c>
      <c r="B68" s="294" t="s">
        <v>130</v>
      </c>
      <c r="C68" s="295"/>
      <c r="D68" s="295">
        <v>231</v>
      </c>
      <c r="E68" s="296"/>
      <c r="F68" s="412" t="s">
        <v>219</v>
      </c>
      <c r="G68" s="413">
        <v>2324</v>
      </c>
      <c r="H68" s="299" t="s">
        <v>136</v>
      </c>
      <c r="I68" s="299" t="s">
        <v>136</v>
      </c>
      <c r="J68" s="299">
        <v>0</v>
      </c>
      <c r="K68" s="299">
        <v>0</v>
      </c>
      <c r="L68" s="305">
        <v>-2000</v>
      </c>
      <c r="M68" s="306">
        <v>0</v>
      </c>
      <c r="N68" s="414" t="s">
        <v>222</v>
      </c>
    </row>
    <row r="69" spans="1:14" s="104" customFormat="1" ht="15" customHeight="1" x14ac:dyDescent="0.2">
      <c r="A69" s="415" t="s">
        <v>130</v>
      </c>
      <c r="B69" s="294" t="s">
        <v>130</v>
      </c>
      <c r="C69" s="295"/>
      <c r="D69" s="295">
        <v>231</v>
      </c>
      <c r="E69" s="296"/>
      <c r="F69" s="416" t="s">
        <v>223</v>
      </c>
      <c r="G69" s="417">
        <v>2111</v>
      </c>
      <c r="H69" s="299" t="s">
        <v>136</v>
      </c>
      <c r="I69" s="299" t="s">
        <v>136</v>
      </c>
      <c r="J69" s="299">
        <v>0</v>
      </c>
      <c r="K69" s="299">
        <v>0</v>
      </c>
      <c r="L69" s="305">
        <v>20000</v>
      </c>
      <c r="M69" s="306">
        <v>0</v>
      </c>
      <c r="N69" s="418" t="s">
        <v>224</v>
      </c>
    </row>
    <row r="70" spans="1:14" s="104" customFormat="1" ht="15" customHeight="1" x14ac:dyDescent="0.2">
      <c r="A70" s="419" t="s">
        <v>130</v>
      </c>
      <c r="B70" s="294" t="s">
        <v>130</v>
      </c>
      <c r="C70" s="295"/>
      <c r="D70" s="295">
        <v>231</v>
      </c>
      <c r="E70" s="296"/>
      <c r="F70" s="420" t="s">
        <v>223</v>
      </c>
      <c r="G70" s="421">
        <v>2132</v>
      </c>
      <c r="H70" s="299" t="s">
        <v>136</v>
      </c>
      <c r="I70" s="299" t="s">
        <v>136</v>
      </c>
      <c r="J70" s="299">
        <v>0</v>
      </c>
      <c r="K70" s="299">
        <v>0</v>
      </c>
      <c r="L70" s="305">
        <v>10000</v>
      </c>
      <c r="M70" s="306">
        <v>0</v>
      </c>
      <c r="N70" s="422" t="s">
        <v>225</v>
      </c>
    </row>
    <row r="71" spans="1:14" s="104" customFormat="1" ht="15" customHeight="1" x14ac:dyDescent="0.2">
      <c r="A71" s="423" t="s">
        <v>130</v>
      </c>
      <c r="B71" s="294" t="s">
        <v>130</v>
      </c>
      <c r="C71" s="295"/>
      <c r="D71" s="295">
        <v>231</v>
      </c>
      <c r="E71" s="296"/>
      <c r="F71" s="424" t="s">
        <v>223</v>
      </c>
      <c r="G71" s="425">
        <v>2133</v>
      </c>
      <c r="H71" s="299" t="s">
        <v>136</v>
      </c>
      <c r="I71" s="299" t="s">
        <v>136</v>
      </c>
      <c r="J71" s="299">
        <v>0</v>
      </c>
      <c r="K71" s="299">
        <v>0</v>
      </c>
      <c r="L71" s="305">
        <v>-18000</v>
      </c>
      <c r="M71" s="306">
        <v>0</v>
      </c>
      <c r="N71" s="426" t="s">
        <v>226</v>
      </c>
    </row>
    <row r="72" spans="1:14" s="104" customFormat="1" ht="15" customHeight="1" x14ac:dyDescent="0.2">
      <c r="A72" s="427" t="s">
        <v>130</v>
      </c>
      <c r="B72" s="294" t="s">
        <v>130</v>
      </c>
      <c r="C72" s="295"/>
      <c r="D72" s="295">
        <v>231</v>
      </c>
      <c r="E72" s="296"/>
      <c r="F72" s="428" t="s">
        <v>227</v>
      </c>
      <c r="G72" s="429">
        <v>2111</v>
      </c>
      <c r="H72" s="299" t="s">
        <v>136</v>
      </c>
      <c r="I72" s="299" t="s">
        <v>136</v>
      </c>
      <c r="J72" s="299">
        <v>0</v>
      </c>
      <c r="K72" s="299">
        <v>0</v>
      </c>
      <c r="L72" s="305">
        <v>5200</v>
      </c>
      <c r="M72" s="306">
        <v>0</v>
      </c>
      <c r="N72" s="430" t="s">
        <v>228</v>
      </c>
    </row>
    <row r="73" spans="1:14" s="104" customFormat="1" ht="15" customHeight="1" x14ac:dyDescent="0.2">
      <c r="A73" s="431" t="s">
        <v>130</v>
      </c>
      <c r="B73" s="294" t="s">
        <v>130</v>
      </c>
      <c r="C73" s="295"/>
      <c r="D73" s="295">
        <v>231</v>
      </c>
      <c r="E73" s="296"/>
      <c r="F73" s="432" t="s">
        <v>229</v>
      </c>
      <c r="G73" s="433">
        <v>2324</v>
      </c>
      <c r="H73" s="299" t="s">
        <v>136</v>
      </c>
      <c r="I73" s="299" t="s">
        <v>136</v>
      </c>
      <c r="J73" s="299" t="s">
        <v>136</v>
      </c>
      <c r="K73" s="299" t="s">
        <v>136</v>
      </c>
      <c r="L73" s="305">
        <v>8980</v>
      </c>
      <c r="M73" s="306">
        <v>0</v>
      </c>
      <c r="N73" s="434" t="s">
        <v>230</v>
      </c>
    </row>
    <row r="74" spans="1:14" s="104" customFormat="1" ht="15" customHeight="1" x14ac:dyDescent="0.2">
      <c r="A74" s="435" t="s">
        <v>130</v>
      </c>
      <c r="B74" s="294" t="s">
        <v>130</v>
      </c>
      <c r="C74" s="295"/>
      <c r="D74" s="295">
        <v>231</v>
      </c>
      <c r="E74" s="296"/>
      <c r="F74" s="436" t="s">
        <v>231</v>
      </c>
      <c r="G74" s="437">
        <v>2111</v>
      </c>
      <c r="H74" s="299" t="s">
        <v>136</v>
      </c>
      <c r="I74" s="299" t="s">
        <v>136</v>
      </c>
      <c r="J74" s="299">
        <v>0</v>
      </c>
      <c r="K74" s="299">
        <v>0</v>
      </c>
      <c r="L74" s="305">
        <v>60000</v>
      </c>
      <c r="M74" s="306">
        <v>0</v>
      </c>
      <c r="N74" s="438" t="s">
        <v>232</v>
      </c>
    </row>
    <row r="75" spans="1:14" s="104" customFormat="1" ht="15" customHeight="1" x14ac:dyDescent="0.2">
      <c r="A75" s="439" t="s">
        <v>130</v>
      </c>
      <c r="B75" s="294" t="s">
        <v>130</v>
      </c>
      <c r="C75" s="295"/>
      <c r="D75" s="295">
        <v>231</v>
      </c>
      <c r="E75" s="296"/>
      <c r="F75" s="440" t="s">
        <v>231</v>
      </c>
      <c r="G75" s="441">
        <v>2119</v>
      </c>
      <c r="H75" s="299" t="s">
        <v>136</v>
      </c>
      <c r="I75" s="299" t="s">
        <v>136</v>
      </c>
      <c r="J75" s="299">
        <v>0</v>
      </c>
      <c r="K75" s="299">
        <v>0</v>
      </c>
      <c r="L75" s="305">
        <v>640384.15</v>
      </c>
      <c r="M75" s="306">
        <v>0</v>
      </c>
      <c r="N75" s="442" t="s">
        <v>233</v>
      </c>
    </row>
    <row r="76" spans="1:14" s="104" customFormat="1" ht="15" customHeight="1" x14ac:dyDescent="0.2">
      <c r="A76" s="443" t="s">
        <v>130</v>
      </c>
      <c r="B76" s="294" t="s">
        <v>130</v>
      </c>
      <c r="C76" s="295"/>
      <c r="D76" s="295">
        <v>231</v>
      </c>
      <c r="E76" s="296"/>
      <c r="F76" s="444" t="s">
        <v>231</v>
      </c>
      <c r="G76" s="445">
        <v>2131</v>
      </c>
      <c r="H76" s="299" t="s">
        <v>136</v>
      </c>
      <c r="I76" s="299" t="s">
        <v>136</v>
      </c>
      <c r="J76" s="299">
        <v>0</v>
      </c>
      <c r="K76" s="299">
        <v>0</v>
      </c>
      <c r="L76" s="305">
        <v>15000</v>
      </c>
      <c r="M76" s="306">
        <v>0</v>
      </c>
      <c r="N76" s="446" t="s">
        <v>234</v>
      </c>
    </row>
    <row r="77" spans="1:14" s="104" customFormat="1" ht="15" customHeight="1" x14ac:dyDescent="0.2">
      <c r="A77" s="447" t="s">
        <v>130</v>
      </c>
      <c r="B77" s="294" t="s">
        <v>130</v>
      </c>
      <c r="C77" s="295"/>
      <c r="D77" s="295">
        <v>231</v>
      </c>
      <c r="E77" s="296"/>
      <c r="F77" s="448" t="s">
        <v>231</v>
      </c>
      <c r="G77" s="449">
        <v>2132</v>
      </c>
      <c r="H77" s="299" t="s">
        <v>136</v>
      </c>
      <c r="I77" s="299" t="s">
        <v>136</v>
      </c>
      <c r="J77" s="299">
        <v>0</v>
      </c>
      <c r="K77" s="299">
        <v>0</v>
      </c>
      <c r="L77" s="305">
        <v>-5000</v>
      </c>
      <c r="M77" s="306">
        <v>0</v>
      </c>
      <c r="N77" s="450" t="s">
        <v>235</v>
      </c>
    </row>
    <row r="78" spans="1:14" s="104" customFormat="1" ht="15" customHeight="1" x14ac:dyDescent="0.2">
      <c r="A78" s="451" t="s">
        <v>130</v>
      </c>
      <c r="B78" s="294" t="s">
        <v>130</v>
      </c>
      <c r="C78" s="295"/>
      <c r="D78" s="295">
        <v>231</v>
      </c>
      <c r="E78" s="296"/>
      <c r="F78" s="452" t="s">
        <v>231</v>
      </c>
      <c r="G78" s="453">
        <v>2133</v>
      </c>
      <c r="H78" s="299" t="s">
        <v>136</v>
      </c>
      <c r="I78" s="299" t="s">
        <v>136</v>
      </c>
      <c r="J78" s="299">
        <v>0</v>
      </c>
      <c r="K78" s="299">
        <v>0</v>
      </c>
      <c r="L78" s="305">
        <v>-1600</v>
      </c>
      <c r="M78" s="306">
        <v>0</v>
      </c>
      <c r="N78" s="454" t="s">
        <v>236</v>
      </c>
    </row>
    <row r="79" spans="1:14" s="104" customFormat="1" ht="15" customHeight="1" x14ac:dyDescent="0.2">
      <c r="A79" s="455" t="s">
        <v>130</v>
      </c>
      <c r="B79" s="294" t="s">
        <v>130</v>
      </c>
      <c r="C79" s="295"/>
      <c r="D79" s="295">
        <v>231</v>
      </c>
      <c r="E79" s="296"/>
      <c r="F79" s="456" t="s">
        <v>231</v>
      </c>
      <c r="G79" s="457">
        <v>3111</v>
      </c>
      <c r="H79" s="299" t="s">
        <v>136</v>
      </c>
      <c r="I79" s="299" t="s">
        <v>136</v>
      </c>
      <c r="J79" s="299">
        <v>0</v>
      </c>
      <c r="K79" s="299">
        <v>0</v>
      </c>
      <c r="L79" s="305">
        <v>-40000</v>
      </c>
      <c r="M79" s="306">
        <v>0</v>
      </c>
      <c r="N79" s="458" t="s">
        <v>237</v>
      </c>
    </row>
    <row r="80" spans="1:14" s="104" customFormat="1" ht="15" customHeight="1" x14ac:dyDescent="0.2">
      <c r="A80" s="459" t="s">
        <v>130</v>
      </c>
      <c r="B80" s="294" t="s">
        <v>130</v>
      </c>
      <c r="C80" s="295"/>
      <c r="D80" s="295">
        <v>231</v>
      </c>
      <c r="E80" s="296"/>
      <c r="F80" s="460" t="s">
        <v>238</v>
      </c>
      <c r="G80" s="461">
        <v>2111</v>
      </c>
      <c r="H80" s="299" t="s">
        <v>136</v>
      </c>
      <c r="I80" s="299" t="s">
        <v>136</v>
      </c>
      <c r="J80" s="299">
        <v>0</v>
      </c>
      <c r="K80" s="299">
        <v>0</v>
      </c>
      <c r="L80" s="305">
        <v>-10000</v>
      </c>
      <c r="M80" s="306">
        <v>0</v>
      </c>
      <c r="N80" s="462" t="s">
        <v>239</v>
      </c>
    </row>
    <row r="81" spans="1:14" s="104" customFormat="1" ht="15" customHeight="1" x14ac:dyDescent="0.2">
      <c r="A81" s="463" t="s">
        <v>130</v>
      </c>
      <c r="B81" s="294" t="s">
        <v>130</v>
      </c>
      <c r="C81" s="295"/>
      <c r="D81" s="295">
        <v>231</v>
      </c>
      <c r="E81" s="296"/>
      <c r="F81" s="464" t="s">
        <v>240</v>
      </c>
      <c r="G81" s="465">
        <v>2112</v>
      </c>
      <c r="H81" s="299" t="s">
        <v>136</v>
      </c>
      <c r="I81" s="299" t="s">
        <v>136</v>
      </c>
      <c r="J81" s="299">
        <v>0</v>
      </c>
      <c r="K81" s="299">
        <v>0</v>
      </c>
      <c r="L81" s="305">
        <v>1500</v>
      </c>
      <c r="M81" s="306">
        <v>0</v>
      </c>
      <c r="N81" s="466" t="s">
        <v>241</v>
      </c>
    </row>
    <row r="82" spans="1:14" s="104" customFormat="1" ht="15" customHeight="1" x14ac:dyDescent="0.2">
      <c r="A82" s="467" t="s">
        <v>130</v>
      </c>
      <c r="B82" s="294" t="s">
        <v>130</v>
      </c>
      <c r="C82" s="295"/>
      <c r="D82" s="295">
        <v>231</v>
      </c>
      <c r="E82" s="296"/>
      <c r="F82" s="468" t="s">
        <v>242</v>
      </c>
      <c r="G82" s="469">
        <v>2111</v>
      </c>
      <c r="H82" s="299" t="s">
        <v>136</v>
      </c>
      <c r="I82" s="299" t="s">
        <v>136</v>
      </c>
      <c r="J82" s="299">
        <v>0</v>
      </c>
      <c r="K82" s="299">
        <v>0</v>
      </c>
      <c r="L82" s="305">
        <v>-1200</v>
      </c>
      <c r="M82" s="306">
        <v>0</v>
      </c>
      <c r="N82" s="470" t="s">
        <v>243</v>
      </c>
    </row>
    <row r="83" spans="1:14" s="104" customFormat="1" ht="15" customHeight="1" x14ac:dyDescent="0.2">
      <c r="A83" s="471" t="s">
        <v>130</v>
      </c>
      <c r="B83" s="294" t="s">
        <v>130</v>
      </c>
      <c r="C83" s="295"/>
      <c r="D83" s="295">
        <v>231</v>
      </c>
      <c r="E83" s="296"/>
      <c r="F83" s="472" t="s">
        <v>242</v>
      </c>
      <c r="G83" s="473">
        <v>2324</v>
      </c>
      <c r="H83" s="299" t="s">
        <v>136</v>
      </c>
      <c r="I83" s="299" t="s">
        <v>136</v>
      </c>
      <c r="J83" s="299">
        <v>0</v>
      </c>
      <c r="K83" s="299">
        <v>0</v>
      </c>
      <c r="L83" s="305">
        <v>-5800</v>
      </c>
      <c r="M83" s="306">
        <v>0</v>
      </c>
      <c r="N83" s="474" t="s">
        <v>244</v>
      </c>
    </row>
    <row r="84" spans="1:14" s="104" customFormat="1" ht="15" customHeight="1" x14ac:dyDescent="0.2">
      <c r="A84" s="475" t="s">
        <v>130</v>
      </c>
      <c r="B84" s="294" t="s">
        <v>130</v>
      </c>
      <c r="C84" s="295"/>
      <c r="D84" s="295">
        <v>231</v>
      </c>
      <c r="E84" s="296"/>
      <c r="F84" s="476" t="s">
        <v>245</v>
      </c>
      <c r="G84" s="477">
        <v>2111</v>
      </c>
      <c r="H84" s="299" t="s">
        <v>136</v>
      </c>
      <c r="I84" s="299" t="s">
        <v>136</v>
      </c>
      <c r="J84" s="299">
        <v>0</v>
      </c>
      <c r="K84" s="299">
        <v>0</v>
      </c>
      <c r="L84" s="305">
        <v>96000</v>
      </c>
      <c r="M84" s="306">
        <v>0</v>
      </c>
      <c r="N84" s="478" t="s">
        <v>246</v>
      </c>
    </row>
    <row r="85" spans="1:14" s="104" customFormat="1" ht="15" customHeight="1" x14ac:dyDescent="0.2">
      <c r="A85" s="479" t="s">
        <v>130</v>
      </c>
      <c r="B85" s="294" t="s">
        <v>130</v>
      </c>
      <c r="C85" s="295"/>
      <c r="D85" s="295">
        <v>231</v>
      </c>
      <c r="E85" s="296"/>
      <c r="F85" s="480" t="s">
        <v>247</v>
      </c>
      <c r="G85" s="481">
        <v>2111</v>
      </c>
      <c r="H85" s="299" t="s">
        <v>136</v>
      </c>
      <c r="I85" s="299" t="s">
        <v>136</v>
      </c>
      <c r="J85" s="299">
        <v>0</v>
      </c>
      <c r="K85" s="299">
        <v>0</v>
      </c>
      <c r="L85" s="305">
        <v>-7000</v>
      </c>
      <c r="M85" s="306">
        <v>0</v>
      </c>
      <c r="N85" s="482" t="s">
        <v>248</v>
      </c>
    </row>
    <row r="86" spans="1:14" s="104" customFormat="1" ht="15" customHeight="1" x14ac:dyDescent="0.2">
      <c r="A86" s="483" t="s">
        <v>130</v>
      </c>
      <c r="B86" s="294" t="s">
        <v>130</v>
      </c>
      <c r="C86" s="295"/>
      <c r="D86" s="295">
        <v>231</v>
      </c>
      <c r="E86" s="296"/>
      <c r="F86" s="484" t="s">
        <v>249</v>
      </c>
      <c r="G86" s="485">
        <v>2111</v>
      </c>
      <c r="H86" s="299" t="s">
        <v>136</v>
      </c>
      <c r="I86" s="299" t="s">
        <v>136</v>
      </c>
      <c r="J86" s="299">
        <v>0</v>
      </c>
      <c r="K86" s="299">
        <v>0</v>
      </c>
      <c r="L86" s="305">
        <v>-5000</v>
      </c>
      <c r="M86" s="306">
        <v>0</v>
      </c>
      <c r="N86" s="486" t="s">
        <v>250</v>
      </c>
    </row>
    <row r="87" spans="1:14" s="104" customFormat="1" ht="15" customHeight="1" x14ac:dyDescent="0.2">
      <c r="A87" s="487" t="s">
        <v>130</v>
      </c>
      <c r="B87" s="294" t="s">
        <v>130</v>
      </c>
      <c r="C87" s="295"/>
      <c r="D87" s="295">
        <v>231</v>
      </c>
      <c r="E87" s="296"/>
      <c r="F87" s="488" t="s">
        <v>251</v>
      </c>
      <c r="G87" s="489">
        <v>2141</v>
      </c>
      <c r="H87" s="299" t="s">
        <v>136</v>
      </c>
      <c r="I87" s="299" t="s">
        <v>136</v>
      </c>
      <c r="J87" s="299">
        <v>0</v>
      </c>
      <c r="K87" s="299">
        <v>0</v>
      </c>
      <c r="L87" s="305">
        <v>-205</v>
      </c>
      <c r="M87" s="306">
        <v>0</v>
      </c>
      <c r="N87" s="490" t="s">
        <v>252</v>
      </c>
    </row>
    <row r="88" spans="1:14" s="104" customFormat="1" ht="15" customHeight="1" thickBot="1" x14ac:dyDescent="0.25">
      <c r="A88" s="491" t="s">
        <v>130</v>
      </c>
      <c r="B88" s="294" t="s">
        <v>130</v>
      </c>
      <c r="C88" s="295"/>
      <c r="D88" s="295" t="s">
        <v>253</v>
      </c>
      <c r="E88" s="492"/>
      <c r="F88" s="493" t="s">
        <v>251</v>
      </c>
      <c r="G88" s="494">
        <v>2141</v>
      </c>
      <c r="H88" s="299" t="s">
        <v>136</v>
      </c>
      <c r="I88" s="299" t="s">
        <v>136</v>
      </c>
      <c r="J88" s="299">
        <v>0</v>
      </c>
      <c r="K88" s="299">
        <v>0</v>
      </c>
      <c r="L88" s="495">
        <v>-95</v>
      </c>
      <c r="M88" s="306">
        <v>0</v>
      </c>
      <c r="N88" s="496" t="s">
        <v>254</v>
      </c>
    </row>
    <row r="89" spans="1:14" s="291" customFormat="1" ht="14.1" customHeight="1" thickBot="1" x14ac:dyDescent="0.25">
      <c r="A89" s="596" t="s">
        <v>137</v>
      </c>
      <c r="B89" s="597"/>
      <c r="C89" s="597"/>
      <c r="D89" s="597"/>
      <c r="E89" s="597"/>
      <c r="F89" s="597"/>
      <c r="G89" s="597"/>
      <c r="H89" s="597"/>
      <c r="I89" s="597"/>
      <c r="J89" s="597"/>
      <c r="K89" s="598"/>
      <c r="L89" s="289">
        <f>SUM(L35:L88)</f>
        <v>3668980.5</v>
      </c>
      <c r="M89" s="289">
        <f>SUM(M35:M88)</f>
        <v>0</v>
      </c>
      <c r="N89" s="290"/>
    </row>
    <row r="90" spans="1:14" s="104" customFormat="1" ht="15" customHeight="1" x14ac:dyDescent="0.25">
      <c r="A90" s="497"/>
      <c r="B90" s="497"/>
      <c r="C90" s="492"/>
      <c r="D90" s="492"/>
      <c r="E90" s="492"/>
      <c r="F90" s="498"/>
      <c r="G90" s="498"/>
      <c r="H90" s="499"/>
      <c r="I90" s="499"/>
      <c r="J90" s="499"/>
      <c r="K90" s="499"/>
      <c r="L90" s="500"/>
      <c r="M90" s="500"/>
      <c r="N90" s="501"/>
    </row>
    <row r="91" spans="1:14" s="104" customFormat="1" ht="15" customHeight="1" x14ac:dyDescent="0.25">
      <c r="A91" s="497"/>
      <c r="B91" s="497"/>
      <c r="C91" s="492"/>
      <c r="D91" s="492"/>
      <c r="E91" s="492"/>
      <c r="F91" s="498"/>
      <c r="G91" s="498"/>
      <c r="H91" s="499"/>
      <c r="I91" s="499"/>
      <c r="J91" s="499"/>
      <c r="K91" s="499"/>
      <c r="L91" s="500"/>
      <c r="M91" s="500"/>
      <c r="N91" s="501"/>
    </row>
    <row r="92" spans="1:14" s="179" customFormat="1" ht="15.75" customHeight="1" x14ac:dyDescent="0.25">
      <c r="A92" s="173" t="s">
        <v>255</v>
      </c>
      <c r="B92" s="174"/>
      <c r="C92" s="174"/>
      <c r="D92" s="174"/>
      <c r="E92" s="174"/>
      <c r="F92" s="174"/>
      <c r="G92" s="175"/>
      <c r="H92" s="175"/>
      <c r="I92" s="175"/>
      <c r="J92" s="175"/>
      <c r="K92" s="176"/>
      <c r="L92" s="177"/>
      <c r="M92" s="177"/>
      <c r="N92" s="178"/>
    </row>
    <row r="93" spans="1:14" ht="3" customHeight="1" thickBot="1" x14ac:dyDescent="0.3"/>
    <row r="94" spans="1:14" s="125" customFormat="1" ht="15.75" customHeight="1" thickBot="1" x14ac:dyDescent="0.3">
      <c r="A94" s="203" t="s">
        <v>117</v>
      </c>
      <c r="B94" s="204" t="s">
        <v>118</v>
      </c>
      <c r="C94" s="204" t="s">
        <v>119</v>
      </c>
      <c r="D94" s="204" t="s">
        <v>120</v>
      </c>
      <c r="E94" s="204" t="s">
        <v>121</v>
      </c>
      <c r="F94" s="205" t="s">
        <v>122</v>
      </c>
      <c r="G94" s="206" t="s">
        <v>123</v>
      </c>
      <c r="H94" s="206" t="s">
        <v>124</v>
      </c>
      <c r="I94" s="206" t="s">
        <v>125</v>
      </c>
      <c r="J94" s="206" t="s">
        <v>126</v>
      </c>
      <c r="K94" s="206" t="s">
        <v>127</v>
      </c>
      <c r="L94" s="207" t="s">
        <v>128</v>
      </c>
      <c r="M94" s="207" t="s">
        <v>129</v>
      </c>
      <c r="N94" s="208" t="s">
        <v>256</v>
      </c>
    </row>
    <row r="95" spans="1:14" s="104" customFormat="1" ht="15" customHeight="1" x14ac:dyDescent="0.25">
      <c r="A95" s="491" t="s">
        <v>130</v>
      </c>
      <c r="B95" s="294" t="s">
        <v>130</v>
      </c>
      <c r="C95" s="295"/>
      <c r="D95" s="295">
        <v>231</v>
      </c>
      <c r="E95" s="296"/>
      <c r="F95" s="502" t="s">
        <v>257</v>
      </c>
      <c r="G95" s="502" t="s">
        <v>143</v>
      </c>
      <c r="H95" s="299">
        <v>0</v>
      </c>
      <c r="I95" s="299" t="s">
        <v>136</v>
      </c>
      <c r="J95" s="299">
        <v>0</v>
      </c>
      <c r="K95" s="299">
        <v>0</v>
      </c>
      <c r="L95" s="503">
        <v>0</v>
      </c>
      <c r="M95" s="306">
        <v>332000</v>
      </c>
      <c r="N95" s="504" t="s">
        <v>258</v>
      </c>
    </row>
    <row r="96" spans="1:14" s="104" customFormat="1" ht="15" customHeight="1" x14ac:dyDescent="0.25">
      <c r="A96" s="491" t="s">
        <v>130</v>
      </c>
      <c r="B96" s="294" t="s">
        <v>130</v>
      </c>
      <c r="C96" s="274"/>
      <c r="D96" s="295">
        <v>231</v>
      </c>
      <c r="E96" s="505"/>
      <c r="F96" s="506" t="s">
        <v>259</v>
      </c>
      <c r="G96" s="506" t="s">
        <v>143</v>
      </c>
      <c r="H96" s="299" t="s">
        <v>136</v>
      </c>
      <c r="I96" s="299" t="s">
        <v>136</v>
      </c>
      <c r="J96" s="299" t="s">
        <v>136</v>
      </c>
      <c r="K96" s="299" t="s">
        <v>136</v>
      </c>
      <c r="L96" s="503">
        <v>0</v>
      </c>
      <c r="M96" s="507">
        <v>-72655.899999999994</v>
      </c>
      <c r="N96" s="508" t="s">
        <v>260</v>
      </c>
    </row>
    <row r="97" spans="1:15" x14ac:dyDescent="0.25">
      <c r="A97" s="491" t="s">
        <v>130</v>
      </c>
      <c r="B97" s="294" t="s">
        <v>130</v>
      </c>
      <c r="C97" s="274"/>
      <c r="D97" s="274">
        <v>231</v>
      </c>
      <c r="E97" s="505"/>
      <c r="F97" s="506" t="s">
        <v>261</v>
      </c>
      <c r="G97" s="506" t="s">
        <v>143</v>
      </c>
      <c r="H97" s="509" t="s">
        <v>136</v>
      </c>
      <c r="I97" s="509" t="s">
        <v>136</v>
      </c>
      <c r="J97" s="509" t="s">
        <v>136</v>
      </c>
      <c r="K97" s="509" t="s">
        <v>136</v>
      </c>
      <c r="L97" s="510">
        <v>0</v>
      </c>
      <c r="M97" s="510">
        <v>-71100</v>
      </c>
      <c r="N97" s="508" t="s">
        <v>262</v>
      </c>
    </row>
    <row r="98" spans="1:15" x14ac:dyDescent="0.25">
      <c r="A98" s="491" t="s">
        <v>130</v>
      </c>
      <c r="B98" s="294" t="s">
        <v>130</v>
      </c>
      <c r="C98" s="274"/>
      <c r="D98" s="295">
        <v>231</v>
      </c>
      <c r="E98" s="505"/>
      <c r="F98" s="506" t="s">
        <v>182</v>
      </c>
      <c r="G98" s="506" t="s">
        <v>143</v>
      </c>
      <c r="H98" s="509" t="s">
        <v>136</v>
      </c>
      <c r="I98" s="509" t="s">
        <v>136</v>
      </c>
      <c r="J98" s="509" t="s">
        <v>136</v>
      </c>
      <c r="K98" s="509" t="s">
        <v>136</v>
      </c>
      <c r="L98" s="510">
        <v>0</v>
      </c>
      <c r="M98" s="503">
        <v>-596545.5</v>
      </c>
      <c r="N98" s="504" t="s">
        <v>263</v>
      </c>
    </row>
    <row r="99" spans="1:15" x14ac:dyDescent="0.25">
      <c r="A99" s="491" t="s">
        <v>130</v>
      </c>
      <c r="B99" s="294" t="s">
        <v>130</v>
      </c>
      <c r="C99" s="274"/>
      <c r="D99" s="295">
        <v>231</v>
      </c>
      <c r="E99" s="296"/>
      <c r="F99" s="502" t="s">
        <v>249</v>
      </c>
      <c r="G99" s="502" t="s">
        <v>143</v>
      </c>
      <c r="H99" s="511" t="s">
        <v>136</v>
      </c>
      <c r="I99" s="511" t="s">
        <v>136</v>
      </c>
      <c r="J99" s="511" t="s">
        <v>136</v>
      </c>
      <c r="K99" s="511" t="s">
        <v>136</v>
      </c>
      <c r="L99" s="512">
        <v>0</v>
      </c>
      <c r="M99" s="512">
        <v>-125169</v>
      </c>
      <c r="N99" s="504" t="s">
        <v>264</v>
      </c>
    </row>
    <row r="100" spans="1:15" x14ac:dyDescent="0.25">
      <c r="A100" s="491" t="s">
        <v>130</v>
      </c>
      <c r="B100" s="294" t="s">
        <v>130</v>
      </c>
      <c r="C100" s="274"/>
      <c r="D100" s="295">
        <v>231</v>
      </c>
      <c r="E100" s="296"/>
      <c r="F100" s="502" t="s">
        <v>265</v>
      </c>
      <c r="G100" s="506" t="s">
        <v>143</v>
      </c>
      <c r="H100" s="511" t="s">
        <v>136</v>
      </c>
      <c r="I100" s="511" t="s">
        <v>136</v>
      </c>
      <c r="J100" s="511" t="s">
        <v>136</v>
      </c>
      <c r="K100" s="511" t="s">
        <v>136</v>
      </c>
      <c r="L100" s="512">
        <v>0</v>
      </c>
      <c r="M100" s="512">
        <v>-172978</v>
      </c>
      <c r="N100" s="504" t="s">
        <v>266</v>
      </c>
    </row>
    <row r="101" spans="1:15" x14ac:dyDescent="0.25">
      <c r="A101" s="491" t="s">
        <v>130</v>
      </c>
      <c r="B101" s="294" t="s">
        <v>130</v>
      </c>
      <c r="C101" s="274"/>
      <c r="D101" s="295">
        <v>231</v>
      </c>
      <c r="E101" s="296"/>
      <c r="F101" s="502" t="s">
        <v>267</v>
      </c>
      <c r="G101" s="502" t="s">
        <v>143</v>
      </c>
      <c r="H101" s="511" t="s">
        <v>136</v>
      </c>
      <c r="I101" s="511" t="s">
        <v>136</v>
      </c>
      <c r="J101" s="511" t="s">
        <v>136</v>
      </c>
      <c r="K101" s="511" t="s">
        <v>136</v>
      </c>
      <c r="L101" s="512">
        <v>0</v>
      </c>
      <c r="M101" s="512">
        <v>-787689.68</v>
      </c>
      <c r="N101" s="504" t="s">
        <v>268</v>
      </c>
      <c r="O101" s="244"/>
    </row>
    <row r="102" spans="1:15" x14ac:dyDescent="0.25">
      <c r="A102" s="491" t="s">
        <v>130</v>
      </c>
      <c r="B102" s="294" t="s">
        <v>130</v>
      </c>
      <c r="C102" s="274"/>
      <c r="D102" s="295">
        <v>231</v>
      </c>
      <c r="E102" s="515"/>
      <c r="F102" s="516" t="s">
        <v>280</v>
      </c>
      <c r="G102" s="502" t="s">
        <v>143</v>
      </c>
      <c r="H102" s="511" t="s">
        <v>136</v>
      </c>
      <c r="I102" s="511" t="s">
        <v>136</v>
      </c>
      <c r="J102" s="511" t="s">
        <v>136</v>
      </c>
      <c r="K102" s="511" t="s">
        <v>136</v>
      </c>
      <c r="L102" s="512">
        <v>0</v>
      </c>
      <c r="M102" s="529">
        <v>-2191306.7200000002</v>
      </c>
      <c r="N102" s="504" t="s">
        <v>281</v>
      </c>
      <c r="O102" s="244"/>
    </row>
    <row r="103" spans="1:15" s="104" customFormat="1" ht="15" customHeight="1" x14ac:dyDescent="0.25">
      <c r="A103" s="491" t="s">
        <v>130</v>
      </c>
      <c r="B103" s="513" t="s">
        <v>130</v>
      </c>
      <c r="C103" s="514"/>
      <c r="D103" s="514">
        <v>231</v>
      </c>
      <c r="E103" s="515"/>
      <c r="F103" s="516" t="s">
        <v>259</v>
      </c>
      <c r="G103" s="516" t="s">
        <v>269</v>
      </c>
      <c r="H103" s="511">
        <v>0</v>
      </c>
      <c r="I103" s="511" t="s">
        <v>136</v>
      </c>
      <c r="J103" s="511">
        <v>0</v>
      </c>
      <c r="K103" s="511">
        <v>0</v>
      </c>
      <c r="L103" s="512">
        <v>0</v>
      </c>
      <c r="M103" s="306">
        <v>-40000</v>
      </c>
      <c r="N103" s="504" t="s">
        <v>270</v>
      </c>
    </row>
    <row r="104" spans="1:15" s="104" customFormat="1" ht="15" customHeight="1" x14ac:dyDescent="0.25">
      <c r="A104" s="491" t="s">
        <v>130</v>
      </c>
      <c r="B104" s="294" t="s">
        <v>130</v>
      </c>
      <c r="C104" s="295"/>
      <c r="D104" s="295">
        <v>231</v>
      </c>
      <c r="E104" s="296"/>
      <c r="F104" s="502" t="s">
        <v>259</v>
      </c>
      <c r="G104" s="502" t="s">
        <v>269</v>
      </c>
      <c r="H104" s="299">
        <v>0</v>
      </c>
      <c r="I104" s="299" t="s">
        <v>136</v>
      </c>
      <c r="J104" s="299">
        <v>0</v>
      </c>
      <c r="K104" s="299">
        <v>0</v>
      </c>
      <c r="L104" s="503">
        <v>0</v>
      </c>
      <c r="M104" s="306">
        <v>-600000</v>
      </c>
      <c r="N104" s="504" t="s">
        <v>271</v>
      </c>
    </row>
    <row r="105" spans="1:15" s="104" customFormat="1" ht="15" customHeight="1" x14ac:dyDescent="0.25">
      <c r="A105" s="491" t="s">
        <v>130</v>
      </c>
      <c r="B105" s="294" t="s">
        <v>130</v>
      </c>
      <c r="C105" s="295"/>
      <c r="D105" s="295">
        <v>231</v>
      </c>
      <c r="E105" s="296"/>
      <c r="F105" s="502" t="s">
        <v>259</v>
      </c>
      <c r="G105" s="502" t="s">
        <v>269</v>
      </c>
      <c r="H105" s="299">
        <v>0</v>
      </c>
      <c r="I105" s="299" t="s">
        <v>136</v>
      </c>
      <c r="J105" s="299">
        <v>0</v>
      </c>
      <c r="K105" s="299">
        <v>0</v>
      </c>
      <c r="L105" s="503">
        <v>0</v>
      </c>
      <c r="M105" s="306">
        <v>-100000</v>
      </c>
      <c r="N105" s="504" t="s">
        <v>272</v>
      </c>
    </row>
    <row r="106" spans="1:15" s="104" customFormat="1" ht="15" customHeight="1" x14ac:dyDescent="0.25">
      <c r="A106" s="491" t="s">
        <v>130</v>
      </c>
      <c r="B106" s="294" t="s">
        <v>130</v>
      </c>
      <c r="C106" s="295"/>
      <c r="D106" s="295">
        <v>231</v>
      </c>
      <c r="E106" s="296"/>
      <c r="F106" s="502" t="s">
        <v>259</v>
      </c>
      <c r="G106" s="502" t="s">
        <v>269</v>
      </c>
      <c r="H106" s="299">
        <v>0</v>
      </c>
      <c r="I106" s="299" t="s">
        <v>136</v>
      </c>
      <c r="J106" s="299">
        <v>0</v>
      </c>
      <c r="K106" s="299">
        <v>0</v>
      </c>
      <c r="L106" s="503">
        <v>0</v>
      </c>
      <c r="M106" s="306">
        <v>-300000</v>
      </c>
      <c r="N106" s="504" t="s">
        <v>273</v>
      </c>
    </row>
    <row r="107" spans="1:15" s="104" customFormat="1" ht="15" customHeight="1" x14ac:dyDescent="0.25">
      <c r="A107" s="491" t="s">
        <v>130</v>
      </c>
      <c r="B107" s="294" t="s">
        <v>130</v>
      </c>
      <c r="C107" s="295"/>
      <c r="D107" s="295">
        <v>231</v>
      </c>
      <c r="E107" s="296"/>
      <c r="F107" s="502" t="s">
        <v>142</v>
      </c>
      <c r="G107" s="502" t="s">
        <v>269</v>
      </c>
      <c r="H107" s="299">
        <v>0</v>
      </c>
      <c r="I107" s="299" t="s">
        <v>136</v>
      </c>
      <c r="J107" s="299">
        <v>0</v>
      </c>
      <c r="K107" s="299">
        <v>0</v>
      </c>
      <c r="L107" s="503">
        <v>0</v>
      </c>
      <c r="M107" s="306">
        <v>610300.48</v>
      </c>
      <c r="N107" s="504" t="s">
        <v>274</v>
      </c>
    </row>
    <row r="108" spans="1:15" s="104" customFormat="1" ht="15" customHeight="1" x14ac:dyDescent="0.25">
      <c r="A108" s="491" t="s">
        <v>130</v>
      </c>
      <c r="B108" s="294" t="s">
        <v>130</v>
      </c>
      <c r="C108" s="295"/>
      <c r="D108" s="295">
        <v>231</v>
      </c>
      <c r="E108" s="296"/>
      <c r="F108" s="502" t="s">
        <v>182</v>
      </c>
      <c r="G108" s="502" t="s">
        <v>269</v>
      </c>
      <c r="H108" s="299">
        <v>0</v>
      </c>
      <c r="I108" s="299" t="s">
        <v>136</v>
      </c>
      <c r="J108" s="299">
        <v>0</v>
      </c>
      <c r="K108" s="299">
        <v>0</v>
      </c>
      <c r="L108" s="503">
        <v>0</v>
      </c>
      <c r="M108" s="306">
        <v>-216000</v>
      </c>
      <c r="N108" s="504" t="s">
        <v>275</v>
      </c>
    </row>
    <row r="109" spans="1:15" s="104" customFormat="1" ht="15" customHeight="1" x14ac:dyDescent="0.25">
      <c r="A109" s="491" t="s">
        <v>130</v>
      </c>
      <c r="B109" s="294" t="s">
        <v>130</v>
      </c>
      <c r="C109" s="295"/>
      <c r="D109" s="295">
        <v>231</v>
      </c>
      <c r="E109" s="296"/>
      <c r="F109" s="502" t="s">
        <v>249</v>
      </c>
      <c r="G109" s="502" t="s">
        <v>269</v>
      </c>
      <c r="H109" s="299">
        <v>0</v>
      </c>
      <c r="I109" s="299" t="s">
        <v>136</v>
      </c>
      <c r="J109" s="299">
        <v>0</v>
      </c>
      <c r="K109" s="299">
        <v>0</v>
      </c>
      <c r="L109" s="503">
        <v>0</v>
      </c>
      <c r="M109" s="306">
        <v>-54717</v>
      </c>
      <c r="N109" s="504" t="s">
        <v>276</v>
      </c>
      <c r="O109" s="528"/>
    </row>
    <row r="110" spans="1:15" s="104" customFormat="1" ht="15" customHeight="1" thickBot="1" x14ac:dyDescent="0.3">
      <c r="A110" s="491" t="s">
        <v>130</v>
      </c>
      <c r="B110" s="294" t="s">
        <v>130</v>
      </c>
      <c r="C110" s="295"/>
      <c r="D110" s="295">
        <v>231</v>
      </c>
      <c r="E110" s="296"/>
      <c r="F110" s="502" t="s">
        <v>280</v>
      </c>
      <c r="G110" s="502" t="s">
        <v>269</v>
      </c>
      <c r="H110" s="299">
        <v>0</v>
      </c>
      <c r="I110" s="299" t="s">
        <v>136</v>
      </c>
      <c r="J110" s="299">
        <v>0</v>
      </c>
      <c r="K110" s="299">
        <v>0</v>
      </c>
      <c r="L110" s="503">
        <v>0</v>
      </c>
      <c r="M110" s="306">
        <v>-2352903.7799999998</v>
      </c>
      <c r="N110" s="504" t="s">
        <v>282</v>
      </c>
      <c r="O110" s="528"/>
    </row>
    <row r="111" spans="1:15" s="291" customFormat="1" ht="14.1" customHeight="1" thickBot="1" x14ac:dyDescent="0.25">
      <c r="A111" s="596" t="s">
        <v>137</v>
      </c>
      <c r="B111" s="597"/>
      <c r="C111" s="597"/>
      <c r="D111" s="597"/>
      <c r="E111" s="597"/>
      <c r="F111" s="597"/>
      <c r="G111" s="597"/>
      <c r="H111" s="597"/>
      <c r="I111" s="597"/>
      <c r="J111" s="597"/>
      <c r="K111" s="598"/>
      <c r="L111" s="289">
        <f>SUM(L95:L110)</f>
        <v>0</v>
      </c>
      <c r="M111" s="289">
        <f>SUM(M95:M110)</f>
        <v>-6738765.0999999996</v>
      </c>
      <c r="N111" s="290"/>
    </row>
    <row r="112" spans="1:15" x14ac:dyDescent="0.25">
      <c r="N112" s="109"/>
      <c r="O112" s="244"/>
    </row>
    <row r="113" spans="1:14" s="179" customFormat="1" ht="25.5" customHeight="1" thickBot="1" x14ac:dyDescent="0.3">
      <c r="A113" s="173" t="s">
        <v>277</v>
      </c>
      <c r="B113" s="174"/>
      <c r="C113" s="174"/>
      <c r="D113" s="174"/>
      <c r="E113" s="174"/>
      <c r="F113" s="174"/>
      <c r="G113" s="175"/>
      <c r="H113" s="175"/>
      <c r="I113" s="175"/>
      <c r="J113" s="175"/>
      <c r="K113" s="176"/>
      <c r="L113" s="177"/>
      <c r="M113" s="530"/>
      <c r="N113" s="178"/>
    </row>
    <row r="114" spans="1:14" s="125" customFormat="1" ht="15.75" customHeight="1" thickBot="1" x14ac:dyDescent="0.3">
      <c r="A114" s="203" t="s">
        <v>117</v>
      </c>
      <c r="B114" s="204" t="s">
        <v>118</v>
      </c>
      <c r="C114" s="204" t="s">
        <v>119</v>
      </c>
      <c r="D114" s="204" t="s">
        <v>120</v>
      </c>
      <c r="E114" s="204" t="s">
        <v>121</v>
      </c>
      <c r="F114" s="205" t="s">
        <v>122</v>
      </c>
      <c r="G114" s="206" t="s">
        <v>123</v>
      </c>
      <c r="H114" s="206" t="s">
        <v>124</v>
      </c>
      <c r="I114" s="206" t="s">
        <v>125</v>
      </c>
      <c r="J114" s="206" t="s">
        <v>126</v>
      </c>
      <c r="K114" s="206" t="s">
        <v>127</v>
      </c>
      <c r="L114" s="207" t="s">
        <v>128</v>
      </c>
      <c r="M114" s="207" t="s">
        <v>129</v>
      </c>
      <c r="N114" s="208" t="s">
        <v>278</v>
      </c>
    </row>
    <row r="115" spans="1:14" s="104" customFormat="1" ht="15" customHeight="1" x14ac:dyDescent="0.25">
      <c r="A115" s="491" t="s">
        <v>130</v>
      </c>
      <c r="B115" s="294" t="s">
        <v>130</v>
      </c>
      <c r="C115" s="295"/>
      <c r="D115" s="295">
        <v>231</v>
      </c>
      <c r="E115" s="296"/>
      <c r="F115" s="502" t="s">
        <v>131</v>
      </c>
      <c r="G115" s="502" t="s">
        <v>16</v>
      </c>
      <c r="H115" s="299">
        <v>0</v>
      </c>
      <c r="I115" s="299" t="s">
        <v>136</v>
      </c>
      <c r="J115" s="299">
        <v>0</v>
      </c>
      <c r="K115" s="299">
        <v>0</v>
      </c>
      <c r="L115" s="503">
        <v>-5407745.5999999996</v>
      </c>
      <c r="M115" s="306">
        <v>0</v>
      </c>
      <c r="N115" s="504" t="s">
        <v>279</v>
      </c>
    </row>
    <row r="116" spans="1:14" s="104" customFormat="1" ht="15" customHeight="1" thickBot="1" x14ac:dyDescent="0.3">
      <c r="A116" s="491" t="s">
        <v>130</v>
      </c>
      <c r="B116" s="294" t="s">
        <v>130</v>
      </c>
      <c r="C116" s="274"/>
      <c r="D116" s="295">
        <v>231</v>
      </c>
      <c r="E116" s="505"/>
      <c r="F116" s="506" t="s">
        <v>131</v>
      </c>
      <c r="G116" s="506" t="s">
        <v>17</v>
      </c>
      <c r="H116" s="299" t="s">
        <v>136</v>
      </c>
      <c r="I116" s="299" t="s">
        <v>136</v>
      </c>
      <c r="J116" s="299" t="s">
        <v>136</v>
      </c>
      <c r="K116" s="299" t="s">
        <v>136</v>
      </c>
      <c r="L116" s="503">
        <v>-5000000</v>
      </c>
      <c r="M116" s="507">
        <v>0</v>
      </c>
      <c r="N116" s="508" t="s">
        <v>45</v>
      </c>
    </row>
    <row r="117" spans="1:14" s="291" customFormat="1" ht="14.1" customHeight="1" thickBot="1" x14ac:dyDescent="0.25">
      <c r="A117" s="596" t="s">
        <v>137</v>
      </c>
      <c r="B117" s="597"/>
      <c r="C117" s="597"/>
      <c r="D117" s="597"/>
      <c r="E117" s="597"/>
      <c r="F117" s="597"/>
      <c r="G117" s="597"/>
      <c r="H117" s="597"/>
      <c r="I117" s="597"/>
      <c r="J117" s="597"/>
      <c r="K117" s="598"/>
      <c r="L117" s="532">
        <f>SUM(L115:L116)</f>
        <v>-10407745.6</v>
      </c>
      <c r="M117" s="289">
        <f>SUM(M115:M116)</f>
        <v>0</v>
      </c>
      <c r="N117" s="290"/>
    </row>
    <row r="119" spans="1:14" s="1" customFormat="1" x14ac:dyDescent="0.25">
      <c r="A119" s="127" t="s">
        <v>23</v>
      </c>
      <c r="B119" s="127"/>
      <c r="C119" s="127"/>
      <c r="D119" s="127"/>
      <c r="E119" s="47"/>
      <c r="F119" s="52"/>
      <c r="G119" s="104"/>
      <c r="H119" s="104"/>
      <c r="I119" s="104"/>
      <c r="J119" s="104"/>
      <c r="K119" s="104"/>
      <c r="L119" s="104"/>
      <c r="M119" s="104"/>
      <c r="N119" s="104"/>
    </row>
    <row r="120" spans="1:14" x14ac:dyDescent="0.25">
      <c r="L120" s="531"/>
    </row>
  </sheetData>
  <mergeCells count="7">
    <mergeCell ref="A117:K117"/>
    <mergeCell ref="A19:K19"/>
    <mergeCell ref="A8:K8"/>
    <mergeCell ref="A9:N9"/>
    <mergeCell ref="A12:K12"/>
    <mergeCell ref="A89:K89"/>
    <mergeCell ref="A111:K111"/>
  </mergeCells>
  <pageMargins left="0" right="0" top="1.181102362204724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&amp;RRok 2022</oddHeader>
    <oddFooter xml:space="preserve">&amp;C&amp;A&amp;R&amp;P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Přehled o stavu rozpočtu 2022</vt:lpstr>
      <vt:lpstr>Příloha RO č. 14</vt:lpstr>
      <vt:lpstr>Rozpočtové opatření č. 14</vt:lpstr>
      <vt:lpstr>'Přehled o stavu rozpočtu 2022'!Názvy_tisku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2023-01-31T07:06:58Z</cp:lastPrinted>
  <dcterms:created xsi:type="dcterms:W3CDTF">2021-02-27T14:36:32Z</dcterms:created>
  <dcterms:modified xsi:type="dcterms:W3CDTF">2024-01-11T07:04:33Z</dcterms:modified>
</cp:coreProperties>
</file>