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30" yWindow="570" windowWidth="17895" windowHeight="6600" activeTab="2"/>
  </bookViews>
  <sheets>
    <sheet name="Přehled o stavu rozpočtu 2022" sheetId="25" r:id="rId1"/>
    <sheet name="Rozpočtové opatření č. 7" sheetId="40" r:id="rId2"/>
    <sheet name="Příloha RO č. 7" sheetId="45" r:id="rId3"/>
  </sheets>
  <definedNames>
    <definedName name="_xlnm.Print_Titles" localSheetId="0">'Přehled o stavu rozpočtu 2022'!$1:$2</definedName>
    <definedName name="_xlnm.Print_Titles" localSheetId="1">'Rozpočtové opatření č. 7'!$1:$2</definedName>
  </definedNames>
  <calcPr calcId="145621"/>
</workbook>
</file>

<file path=xl/calcChain.xml><?xml version="1.0" encoding="utf-8"?>
<calcChain xmlns="http://schemas.openxmlformats.org/spreadsheetml/2006/main">
  <c r="I42" i="45" l="1"/>
  <c r="I35" i="45"/>
  <c r="J35" i="45" s="1"/>
  <c r="I40" i="45"/>
  <c r="I33" i="45"/>
  <c r="I4" i="45"/>
  <c r="H86" i="45"/>
  <c r="G86" i="45"/>
  <c r="I85" i="45"/>
  <c r="J85" i="45" s="1"/>
  <c r="J84" i="45"/>
  <c r="I84" i="45"/>
  <c r="I83" i="45"/>
  <c r="J83" i="45" s="1"/>
  <c r="J82" i="45"/>
  <c r="I82" i="45"/>
  <c r="I81" i="45"/>
  <c r="J81" i="45" s="1"/>
  <c r="J80" i="45"/>
  <c r="I80" i="45"/>
  <c r="I79" i="45"/>
  <c r="J79" i="45" s="1"/>
  <c r="J78" i="45"/>
  <c r="I78" i="45"/>
  <c r="I77" i="45"/>
  <c r="J77" i="45" s="1"/>
  <c r="J76" i="45"/>
  <c r="I76" i="45"/>
  <c r="I75" i="45"/>
  <c r="J75" i="45" s="1"/>
  <c r="J74" i="45"/>
  <c r="I74" i="45"/>
  <c r="I73" i="45"/>
  <c r="J73" i="45" s="1"/>
  <c r="J72" i="45"/>
  <c r="I72" i="45"/>
  <c r="I71" i="45"/>
  <c r="J71" i="45" s="1"/>
  <c r="J70" i="45"/>
  <c r="I70" i="45"/>
  <c r="I69" i="45"/>
  <c r="J69" i="45" s="1"/>
  <c r="J68" i="45"/>
  <c r="I68" i="45"/>
  <c r="I67" i="45"/>
  <c r="J67" i="45" s="1"/>
  <c r="J66" i="45"/>
  <c r="I66" i="45"/>
  <c r="I65" i="45"/>
  <c r="J65" i="45" s="1"/>
  <c r="I50" i="45"/>
  <c r="H50" i="45"/>
  <c r="G50" i="45"/>
  <c r="F50" i="45"/>
  <c r="E50" i="45"/>
  <c r="J49" i="45"/>
  <c r="J50" i="45" s="1"/>
  <c r="J43" i="45"/>
  <c r="J42" i="45"/>
  <c r="H41" i="45"/>
  <c r="G41" i="45"/>
  <c r="F41" i="45"/>
  <c r="E41" i="45"/>
  <c r="J40" i="45"/>
  <c r="I39" i="45"/>
  <c r="J39" i="45" s="1"/>
  <c r="J38" i="45"/>
  <c r="J37" i="45"/>
  <c r="J36" i="45"/>
  <c r="J34" i="45"/>
  <c r="J33" i="45"/>
  <c r="I32" i="45"/>
  <c r="J32" i="45" s="1"/>
  <c r="J31" i="45"/>
  <c r="H13" i="45"/>
  <c r="G13" i="45"/>
  <c r="F13" i="45"/>
  <c r="E13" i="45"/>
  <c r="I12" i="45"/>
  <c r="J12" i="45" s="1"/>
  <c r="I11" i="45"/>
  <c r="J11" i="45" s="1"/>
  <c r="I10" i="45"/>
  <c r="I13" i="45" s="1"/>
  <c r="J4" i="45"/>
  <c r="E30" i="25"/>
  <c r="J86" i="45" l="1"/>
  <c r="I15" i="45"/>
  <c r="J41" i="45"/>
  <c r="I52" i="45" s="1"/>
  <c r="I41" i="45"/>
  <c r="J10" i="45"/>
  <c r="J13" i="45" s="1"/>
  <c r="I86" i="45"/>
  <c r="M24" i="40" l="1"/>
  <c r="L24" i="40"/>
  <c r="M17" i="40"/>
  <c r="L17" i="40"/>
  <c r="M11" i="40" l="1"/>
  <c r="L11" i="40"/>
  <c r="E26" i="25"/>
  <c r="D57" i="25" s="1"/>
  <c r="E12" i="25"/>
  <c r="D56" i="25" s="1"/>
  <c r="E16" i="25" l="1"/>
  <c r="C57" i="25" l="1"/>
  <c r="C56" i="25"/>
  <c r="D65" i="25" l="1"/>
  <c r="C69" i="25"/>
  <c r="E64" i="25"/>
  <c r="E63" i="25"/>
  <c r="E62" i="25"/>
  <c r="C61" i="25"/>
  <c r="C65" i="25" s="1"/>
  <c r="E36" i="25"/>
  <c r="D69" i="25"/>
  <c r="D58" i="25" l="1"/>
  <c r="D68" i="25"/>
  <c r="D70" i="25" s="1"/>
  <c r="E56" i="25"/>
  <c r="C68" i="25"/>
  <c r="C70" i="25" s="1"/>
  <c r="C58" i="25"/>
  <c r="E57" i="25"/>
  <c r="E69" i="25" s="1"/>
  <c r="E61" i="25"/>
  <c r="E65" i="25" s="1"/>
  <c r="E58" i="25" l="1"/>
  <c r="E68" i="25"/>
  <c r="E70" i="25" s="1"/>
</calcChain>
</file>

<file path=xl/sharedStrings.xml><?xml version="1.0" encoding="utf-8"?>
<sst xmlns="http://schemas.openxmlformats.org/spreadsheetml/2006/main" count="309" uniqueCount="174">
  <si>
    <t>I. ROZPOČTOVÉ PŘÍJMY</t>
  </si>
  <si>
    <t>Paragraf</t>
  </si>
  <si>
    <t>Položka</t>
  </si>
  <si>
    <t>Text</t>
  </si>
  <si>
    <t>0000</t>
  </si>
  <si>
    <t>6171</t>
  </si>
  <si>
    <t>Činnost místní správy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</si>
  <si>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</si>
  <si>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</si>
  <si>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</si>
  <si>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</si>
  <si>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</si>
  <si>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</si>
  <si>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</si>
  <si>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</si>
  <si>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</si>
  <si>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</si>
  <si>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</si>
  <si>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</si>
  <si>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</si>
  <si>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Finanční operace</t>
  </si>
  <si>
    <t>Ostatní činnosti</t>
  </si>
  <si>
    <t>FINANCOVÁNÍ</t>
  </si>
  <si>
    <t>Zpracovala : Pavlína Minářová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</si>
  <si>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</si>
  <si>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</si>
  <si>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</si>
  <si>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</si>
  <si>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</si>
  <si>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</si>
  <si>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</si>
  <si>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</si>
  <si>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</si>
  <si>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</si>
  <si>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</si>
  <si>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</si>
  <si>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</si>
  <si>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</si>
  <si>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</si>
  <si>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</si>
  <si>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</si>
  <si>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</si>
  <si>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</si>
  <si>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</si>
  <si>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</si>
  <si>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</si>
  <si>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</si>
  <si>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</si>
  <si>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</si>
  <si>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Arial"/>
        <family val="2"/>
        <charset val="238"/>
      </rPr>
      <t>Poznámka: (-) = úspora</t>
    </r>
  </si>
  <si>
    <t>PŘÍJMY 2022 celkem (+)</t>
  </si>
  <si>
    <t>VÝDAJE 2022 celkem (-)</t>
  </si>
  <si>
    <t>Rozpočet  schválený 2022</t>
  </si>
  <si>
    <t>Úpravený rozpočet 2021</t>
  </si>
  <si>
    <t>Stav k 31.12.2021 (skutečnost)</t>
  </si>
  <si>
    <t>ROZPOČET na ROK 2022</t>
  </si>
  <si>
    <t>8124</t>
  </si>
  <si>
    <t>Uhrazené splátky dlouhod. přijatých půjček (-)</t>
  </si>
  <si>
    <t xml:space="preserve">Odvětvové třídění RS </t>
  </si>
  <si>
    <t>Civilní připravenost na krizové stavy</t>
  </si>
  <si>
    <t>Požární ochrana a IZS</t>
  </si>
  <si>
    <t>103x</t>
  </si>
  <si>
    <t>52xx</t>
  </si>
  <si>
    <t>55xx</t>
  </si>
  <si>
    <t>63xx</t>
  </si>
  <si>
    <t>64xx</t>
  </si>
  <si>
    <t>3xxx</t>
  </si>
  <si>
    <t>Služby pro obyvatelstvo</t>
  </si>
  <si>
    <t>Investiční transfery církvím a nábož.společnostem</t>
  </si>
  <si>
    <t>611x</t>
  </si>
  <si>
    <t>Zastupitelské orgány a volby</t>
  </si>
  <si>
    <t>FINANCOVÁNÍ CELKEM CELKEM</t>
  </si>
  <si>
    <t>2xxx</t>
  </si>
  <si>
    <t>Průmyslová a ostatní odvětví hospodářství</t>
  </si>
  <si>
    <t>pol. 8123</t>
  </si>
  <si>
    <r>
      <rPr>
        <b/>
        <sz val="9"/>
        <color theme="1"/>
        <rFont val="Arial"/>
        <family val="2"/>
        <charset val="238"/>
      </rPr>
      <t>VÝDAJE - ZÁVAZNÝ UKAZATEL - odvětvové třídění RS</t>
    </r>
    <r>
      <rPr>
        <sz val="9"/>
        <color theme="1"/>
        <rFont val="Arial"/>
        <family val="2"/>
        <charset val="238"/>
      </rPr>
      <t xml:space="preserve"> v rozsahu dle výše uvedeného třídění + </t>
    </r>
    <r>
      <rPr>
        <b/>
        <sz val="9"/>
        <color theme="1"/>
        <rFont val="Arial"/>
        <family val="2"/>
        <charset val="238"/>
      </rPr>
      <t>"Finanční vztahy k jiným osobám"</t>
    </r>
  </si>
  <si>
    <r>
      <rPr>
        <b/>
        <sz val="12"/>
        <color theme="1"/>
        <rFont val="Arial"/>
        <family val="2"/>
        <charset val="238"/>
      </rPr>
      <t>Finanční vztahy k jiným osobám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7"/>
        <color theme="1"/>
        <rFont val="Arial"/>
        <family val="2"/>
        <charset val="238"/>
      </rPr>
      <t>(vč. příspěvků a dotací příspěvkové organizaci)</t>
    </r>
    <r>
      <rPr>
        <b/>
        <sz val="10"/>
        <color theme="1"/>
        <rFont val="Arial"/>
        <family val="2"/>
        <charset val="238"/>
      </rPr>
      <t xml:space="preserve"> - ZÁVAZNÝ UKAZATEL ROZPOČTU</t>
    </r>
  </si>
  <si>
    <t>Součást výše uvedeného odvětvové třídění RS.</t>
  </si>
  <si>
    <t>Neinvest.transfery zřízeným příspěvkovým org.</t>
  </si>
  <si>
    <t>Neinvestiční příspěvky zřízeným přísp.org.</t>
  </si>
  <si>
    <t>Příjemce - účel</t>
  </si>
  <si>
    <r>
      <t>Ostatní inv.transfery veř.rozp.územní úrovně</t>
    </r>
    <r>
      <rPr>
        <b/>
        <sz val="6"/>
        <rFont val="Arial"/>
        <family val="2"/>
        <charset val="238"/>
      </rPr>
      <t xml:space="preserve"> ZJ 035</t>
    </r>
  </si>
  <si>
    <t>TJ SOKOL Štíty, spolek - transfery na činnost roku 2022</t>
  </si>
  <si>
    <t>DMM Tetřívci Štíty - fin.dar na prac.pomůcky pro děti kroužku DMM Tetřívci</t>
  </si>
  <si>
    <t>Crhovská chasa - na pořádání spol., kultur. a sport. akcí v roce 2022</t>
  </si>
  <si>
    <t>Klub seniorů Štíty, z.s. - na poř. přednášek, kult.akcí, ... v roce 2022</t>
  </si>
  <si>
    <t>Charita Zábřeh - inv.dar na zajištění mobility pracovníků terénních soci.a zdrav.služeb - kofinancování invest.projektů obnovvy vozového parku</t>
  </si>
  <si>
    <t>Město Zábřeh - za řešení přestupků</t>
  </si>
  <si>
    <t>Mikroregion Zábřežsko - členský příspěvek za rok 2022</t>
  </si>
  <si>
    <t xml:space="preserve">SVOL, komora obecních lesů - členský příspěvek na rok 2022 </t>
  </si>
  <si>
    <t>SDRUŽENÍ CESTOVNÍHO RUCHU Jeseníky - člen.příspěvek na rok 2022</t>
  </si>
  <si>
    <t>Asociace turistických informačních center - člen.příspěvek na rok 2022</t>
  </si>
  <si>
    <t>ZŠ a MŠ Štíty - příspěvek na provoz ZŠ  a MŠ od zřizovatele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</si>
  <si>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120513014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</si>
  <si>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120113014</t>
    </r>
    <r>
      <rPr>
        <sz val="8"/>
        <rFont val="Arial"/>
        <family val="2"/>
        <charset val="238"/>
      </rPr>
      <t xml:space="preserve"> (nár.podíl)</t>
    </r>
  </si>
  <si>
    <t xml:space="preserve">Svaz knihovníků a informačních pracovníků - členský příspěvek 2022 </t>
  </si>
  <si>
    <t xml:space="preserve">Sdružení obcí Orlicko - inv.dar na nákup sněh.pásového vozidla - rolby  </t>
  </si>
  <si>
    <t xml:space="preserve">MAS Horní Pomoraví, o.p.s. - členský příspěvek v za rok 2022 </t>
  </si>
  <si>
    <t>Sdružení místních samospráv ČR, z. s. - členský příspěvek na rok 2022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</si>
  <si>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</si>
  <si>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</si>
  <si>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23.03.2022: </t>
    </r>
  </si>
  <si>
    <t>622x</t>
  </si>
  <si>
    <t>Zahraniční pomoc a mezinárodní spolupráce j.n.</t>
  </si>
  <si>
    <t>VÝDAJE vč. FINANCOVÁNÍ CELKEM</t>
  </si>
  <si>
    <t>Investiční výdaje (6xxx)</t>
  </si>
  <si>
    <t>Neinvestiční výdaje (5xxx)</t>
  </si>
  <si>
    <t>Neinvestiční transfery cizím p.o.</t>
  </si>
  <si>
    <t xml:space="preserve">KIDSOK - příspěvek na dopravní obslužnost na rok 2022 </t>
  </si>
  <si>
    <r>
      <t xml:space="preserve">Neinvestiční transfery krajům </t>
    </r>
    <r>
      <rPr>
        <b/>
        <sz val="6"/>
        <rFont val="Arial"/>
        <family val="2"/>
        <charset val="238"/>
      </rPr>
      <t>ZJ 035</t>
    </r>
  </si>
  <si>
    <t xml:space="preserve">Pardubický kraj - příspěvek na dopravní obslužnost na rok 2022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</si>
  <si>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1/2022 - RMě Štíty č. 79 dne 06.04.2022: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</si>
  <si>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</si>
  <si>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</si>
  <si>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</si>
  <si>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Rozpočtové změny 2022</t>
  </si>
  <si>
    <t>Rozpočet upravený 2022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</si>
  <si>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</si>
  <si>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</si>
  <si>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</si>
  <si>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</si>
  <si>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</si>
  <si>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</si>
  <si>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</si>
  <si>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</si>
  <si>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</si>
  <si>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</si>
  <si>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</si>
  <si>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</si>
  <si>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</si>
  <si>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</si>
  <si>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</si>
  <si>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</si>
  <si>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</si>
  <si>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</si>
  <si>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</si>
  <si>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104113013</t>
  </si>
  <si>
    <t>231</t>
  </si>
  <si>
    <t>0</t>
  </si>
  <si>
    <t>Celkem</t>
  </si>
  <si>
    <t>ROZPOČTOVÉ OPATŘENÍ aktuální</t>
  </si>
  <si>
    <t>¯</t>
  </si>
  <si>
    <t>Rozpočtové změny 2022 celkem</t>
  </si>
  <si>
    <t>ROZPOČET UPRAVENÝ na ROK 2022</t>
  </si>
  <si>
    <t>003xxx</t>
  </si>
  <si>
    <t>5xxx</t>
  </si>
  <si>
    <t>VPP - výdaje hrazené z účelové neinvestiční dotace (EU)</t>
  </si>
  <si>
    <t>VPP - výdaje hrazené z účelové neinvestiční dotace (SR)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</si>
  <si>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č. 21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</si>
  <si>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2/2022 - RMě Štíty č. 80 dne 21.04.2022: </t>
    </r>
  </si>
  <si>
    <t>4111</t>
  </si>
  <si>
    <t>x</t>
  </si>
  <si>
    <t>Poznámka: Výdaje se účelovým znakem neoznačují, protože se jedná o neúčelový příspěvek, který nepodléhá finančnímu vypořádání se státním rozpočtem.</t>
  </si>
  <si>
    <t>98043</t>
  </si>
  <si>
    <t>Jednorázový nenávratný neúčelový příspěvek ze SR - zmírnění negativních dopadů působnosti zákona č. 519/2021 Sb., o kompenzačním bonusu</t>
  </si>
  <si>
    <t>0064xx</t>
  </si>
  <si>
    <t>Ostatní činnosti - 64xx-5xxx lze použít na pokrytí neinvestičních výdajů libovolného § RS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</si>
  <si>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3/2022 - RMě Štíty č. 81 dne 04.05.2022: </t>
    </r>
  </si>
  <si>
    <t>I. (změna - navýšení) Neinvestiční dotace na VEŘEJNĚ PROSPĚŠNÉ PRÁCE (VPP) - dotace EU a SR - Úřad práce Šumperk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</si>
  <si>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4/2022 - RMě Štíty č. 82 dne 18.05.2022: </t>
    </r>
  </si>
  <si>
    <t>0055xx</t>
  </si>
  <si>
    <t>Požární ochrana a IZS - výdaje hrazené z účelové neinvestiční dotace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</si>
  <si>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5/2022 - RMě Štíty č. 83 dne 01.06.2022: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</si>
  <si>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6/2022 - ZMě Štíty č. 23 dne 15.06.2022: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</si>
  <si>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7/2022 - RMě Štíty č. 86 dne 27.07.2022: </t>
    </r>
  </si>
  <si>
    <t>Účelová neinvestiční dotace na VPP za 6/2022 - evropský podíl 82,38% (EU)</t>
  </si>
  <si>
    <t>Účelová neinvestiční dotace na VPP za 6/2022 - národní podíl 17,62% (SR)</t>
  </si>
  <si>
    <r>
      <t xml:space="preserve">II. (změna - navýšení) </t>
    </r>
    <r>
      <rPr>
        <b/>
        <sz val="8"/>
        <rFont val="Calibri"/>
        <family val="2"/>
        <charset val="238"/>
      </rPr>
      <t>Jednorázový nenávratný neúčelový příspěvek ze státního rozpočtu - zmírnění negativních dopadů působnosti zákona č. 519/2021 Sb., o kompenzačním bonusu - SR prostř. KrÚ Olomouc</t>
    </r>
  </si>
  <si>
    <r>
      <t xml:space="preserve">V. </t>
    </r>
    <r>
      <rPr>
        <b/>
        <sz val="12"/>
        <rFont val="Calibri"/>
        <family val="2"/>
        <charset val="238"/>
      </rPr>
      <t>Neinvestiční dotace - na zabezpečení akceschopnosti JSDH Štíty - SR prostřednictvím KrÚ Olomouc</t>
    </r>
  </si>
  <si>
    <t>14004</t>
  </si>
  <si>
    <t xml:space="preserve">Neinvestiční dotace - na zabezpečení akceschopnosti JSDH Štíty </t>
  </si>
  <si>
    <t>SH ČMS - Sbor dobrovolných hasičů Horní Studénky - fin.dar na částečné pokrytí nákladů na pořízení nástřikového terče</t>
  </si>
  <si>
    <t>ZŠ a MŠ Štíty - dar na zakoupení učebnic pro žáky z Ukrajiny</t>
  </si>
  <si>
    <t>RO č. 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</si>
</sst>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i/>
      <sz val="6"/>
      <color rgb="FF000000"/>
      <name val="Arial"/>
      <family val="2"/>
      <charset val="238"/>
    </font>
    <font>
      <b/>
      <i/>
      <sz val="7.5"/>
      <name val="Arial"/>
      <family val="2"/>
      <charset val="238"/>
    </font>
    <font>
      <b/>
      <sz val="7.5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9499999999999993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u/>
      <sz val="7"/>
      <name val="Arial"/>
      <family val="2"/>
      <charset val="238"/>
    </font>
    <font>
      <b/>
      <u/>
      <sz val="12.5"/>
      <name val="Arial"/>
      <family val="2"/>
      <charset val="238"/>
    </font>
    <font>
      <b/>
      <i/>
      <sz val="6"/>
      <name val="Arial"/>
      <family val="2"/>
      <charset val="238"/>
    </font>
    <font>
      <sz val="8.9499999999999993"/>
      <name val="Arial"/>
      <family val="2"/>
      <charset val="238"/>
    </font>
    <font>
      <sz val="7"/>
      <name val="Arial"/>
      <family val="2"/>
      <charset val="238"/>
    </font>
    <font>
      <b/>
      <sz val="10.65"/>
      <color indexed="18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12.5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.5"/>
      <color rgb="FF000080"/>
      <name val="Arial"/>
      <family val="2"/>
      <charset val="238"/>
    </font>
    <font>
      <b/>
      <sz val="9"/>
      <color rgb="FF00008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0080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theme="1"/>
      <name val="Calibri"/>
      <family val="2"/>
      <scheme val="minor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12"/>
      <color indexed="8"/>
      <name val="Calibri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7"/>
      <name val="Arial"/>
      <family val="2"/>
      <charset val="238"/>
    </font>
    <font>
      <b/>
      <sz val="7"/>
      <name val="Symbol"/>
      <family val="1"/>
      <charset val="2"/>
    </font>
    <font>
      <sz val="9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7.5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4"/>
      <name val="Arial"/>
      <family val="2"/>
      <charset val="238"/>
    </font>
    <font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47"/>
      </patternFill>
    </fill>
  </fills>
  <borders count="144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8" fillId="0" borderId="0"/>
    <xf numFmtId="0" fontId="38" fillId="0" borderId="0"/>
    <xf numFmtId="0" fontId="1" fillId="0" borderId="0"/>
    <xf numFmtId="0" fontId="61" fillId="0" borderId="0"/>
    <xf numFmtId="0" fontId="2" fillId="0" borderId="0"/>
    <xf numFmtId="0" fontId="97" fillId="0" borderId="0"/>
  </cellStyleXfs>
  <cellXfs count="350">
    <xf numFmtId="0" fontId="0" fillId="0" borderId="0" xfId="0"/>
    <xf numFmtId="0" fontId="2" fillId="0" borderId="0" xfId="1"/>
    <xf numFmtId="0" fontId="9" fillId="0" borderId="0" xfId="0" applyFont="1"/>
    <xf numFmtId="0" fontId="10" fillId="0" borderId="0" xfId="0" applyFont="1"/>
    <xf numFmtId="2" fontId="3" fillId="2" borderId="10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3" fillId="0" borderId="0" xfId="0" applyNumberFormat="1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165" fontId="16" fillId="0" borderId="0" xfId="0" applyNumberFormat="1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justify" vertical="center"/>
    </xf>
    <xf numFmtId="0" fontId="21" fillId="0" borderId="0" xfId="0" applyFont="1" applyFill="1" applyAlignment="1" applyProtection="1">
      <alignment vertical="center"/>
    </xf>
    <xf numFmtId="165" fontId="13" fillId="5" borderId="13" xfId="0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justify" vertical="center"/>
    </xf>
    <xf numFmtId="165" fontId="13" fillId="5" borderId="0" xfId="0" applyNumberFormat="1" applyFont="1" applyFill="1" applyAlignment="1" applyProtection="1">
      <alignment vertical="center"/>
    </xf>
    <xf numFmtId="3" fontId="27" fillId="6" borderId="14" xfId="0" applyNumberFormat="1" applyFont="1" applyFill="1" applyBorder="1" applyAlignment="1" applyProtection="1">
      <alignment horizontal="center" vertical="center" wrapText="1"/>
    </xf>
    <xf numFmtId="165" fontId="29" fillId="5" borderId="16" xfId="0" applyNumberFormat="1" applyFont="1" applyFill="1" applyBorder="1" applyAlignment="1" applyProtection="1">
      <alignment vertical="center" wrapText="1"/>
    </xf>
    <xf numFmtId="165" fontId="29" fillId="5" borderId="17" xfId="0" applyNumberFormat="1" applyFont="1" applyFill="1" applyBorder="1" applyAlignment="1" applyProtection="1">
      <alignment vertical="center" wrapText="1"/>
    </xf>
    <xf numFmtId="165" fontId="24" fillId="6" borderId="14" xfId="0" applyNumberFormat="1" applyFont="1" applyFill="1" applyBorder="1" applyAlignment="1" applyProtection="1">
      <alignment vertical="center" wrapText="1"/>
    </xf>
    <xf numFmtId="0" fontId="30" fillId="0" borderId="13" xfId="0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 applyProtection="1">
      <alignment vertical="center"/>
    </xf>
    <xf numFmtId="0" fontId="29" fillId="0" borderId="18" xfId="0" applyFont="1" applyFill="1" applyBorder="1" applyAlignment="1" applyProtection="1">
      <alignment vertical="center" wrapText="1"/>
    </xf>
    <xf numFmtId="165" fontId="29" fillId="5" borderId="19" xfId="0" applyNumberFormat="1" applyFont="1" applyFill="1" applyBorder="1" applyAlignment="1" applyProtection="1">
      <alignment horizontal="right" vertical="center" wrapText="1"/>
    </xf>
    <xf numFmtId="165" fontId="29" fillId="5" borderId="19" xfId="0" applyNumberFormat="1" applyFont="1" applyFill="1" applyBorder="1" applyAlignment="1" applyProtection="1">
      <alignment vertical="center" wrapText="1"/>
    </xf>
    <xf numFmtId="0" fontId="29" fillId="0" borderId="9" xfId="0" applyFont="1" applyFill="1" applyBorder="1" applyAlignment="1" applyProtection="1">
      <alignment vertical="center"/>
    </xf>
    <xf numFmtId="0" fontId="29" fillId="0" borderId="20" xfId="0" applyFont="1" applyFill="1" applyBorder="1" applyAlignment="1" applyProtection="1">
      <alignment vertical="center" wrapText="1"/>
    </xf>
    <xf numFmtId="165" fontId="29" fillId="0" borderId="15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Alignment="1" applyProtection="1">
      <alignment vertical="center"/>
    </xf>
    <xf numFmtId="166" fontId="29" fillId="0" borderId="0" xfId="0" applyNumberFormat="1" applyFont="1" applyFill="1" applyAlignment="1" applyProtection="1">
      <alignment vertical="center"/>
    </xf>
    <xf numFmtId="165" fontId="29" fillId="5" borderId="21" xfId="0" applyNumberFormat="1" applyFont="1" applyFill="1" applyBorder="1" applyAlignment="1" applyProtection="1">
      <alignment vertical="center" wrapText="1"/>
    </xf>
    <xf numFmtId="165" fontId="29" fillId="5" borderId="22" xfId="0" applyNumberFormat="1" applyFont="1" applyFill="1" applyBorder="1" applyAlignment="1" applyProtection="1">
      <alignment vertical="center" wrapText="1"/>
    </xf>
    <xf numFmtId="165" fontId="24" fillId="6" borderId="14" xfId="0" applyNumberFormat="1" applyFont="1" applyFill="1" applyBorder="1" applyAlignment="1" applyProtection="1">
      <alignment vertical="center"/>
    </xf>
    <xf numFmtId="165" fontId="6" fillId="0" borderId="0" xfId="0" applyNumberFormat="1" applyFont="1" applyFill="1" applyAlignment="1" applyProtection="1">
      <alignment vertical="center"/>
    </xf>
    <xf numFmtId="164" fontId="46" fillId="2" borderId="11" xfId="0" applyNumberFormat="1" applyFont="1" applyFill="1" applyBorder="1" applyAlignment="1">
      <alignment horizontal="right" vertical="center" wrapText="1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54" fillId="0" borderId="0" xfId="0" applyNumberFormat="1" applyFont="1" applyAlignment="1">
      <alignment vertical="center"/>
    </xf>
    <xf numFmtId="165" fontId="47" fillId="0" borderId="0" xfId="3" applyNumberFormat="1" applyFont="1" applyAlignment="1">
      <alignment vertical="center"/>
    </xf>
    <xf numFmtId="164" fontId="57" fillId="0" borderId="0" xfId="0" applyNumberFormat="1" applyFont="1" applyAlignment="1">
      <alignment vertical="center"/>
    </xf>
    <xf numFmtId="165" fontId="43" fillId="0" borderId="0" xfId="3" applyNumberFormat="1" applyFont="1" applyAlignment="1">
      <alignment horizontal="right"/>
    </xf>
    <xf numFmtId="2" fontId="58" fillId="0" borderId="0" xfId="0" applyNumberFormat="1" applyFont="1" applyAlignment="1">
      <alignment horizontal="left" vertical="center"/>
    </xf>
    <xf numFmtId="2" fontId="51" fillId="0" borderId="0" xfId="0" applyNumberFormat="1" applyFont="1" applyAlignment="1">
      <alignment horizontal="left" vertical="center"/>
    </xf>
    <xf numFmtId="164" fontId="54" fillId="0" borderId="0" xfId="1" applyNumberFormat="1" applyFont="1" applyAlignment="1">
      <alignment vertical="center"/>
    </xf>
    <xf numFmtId="164" fontId="57" fillId="0" borderId="0" xfId="1" applyNumberFormat="1" applyFont="1" applyAlignment="1">
      <alignment vertical="center"/>
    </xf>
    <xf numFmtId="164" fontId="45" fillId="4" borderId="7" xfId="0" applyNumberFormat="1" applyFont="1" applyFill="1" applyBorder="1" applyAlignment="1">
      <alignment horizontal="right" vertical="center"/>
    </xf>
    <xf numFmtId="0" fontId="0" fillId="4" borderId="0" xfId="0" applyFill="1"/>
    <xf numFmtId="164" fontId="48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vertical="center"/>
    </xf>
    <xf numFmtId="164" fontId="47" fillId="6" borderId="23" xfId="3" applyNumberFormat="1" applyFont="1" applyFill="1" applyBorder="1" applyAlignment="1">
      <alignment vertical="center" wrapText="1"/>
    </xf>
    <xf numFmtId="49" fontId="40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horizontal="right" vertical="center" wrapText="1"/>
    </xf>
    <xf numFmtId="164" fontId="43" fillId="0" borderId="0" xfId="3" applyNumberFormat="1" applyFont="1" applyAlignment="1">
      <alignment vertical="center"/>
    </xf>
    <xf numFmtId="164" fontId="43" fillId="0" borderId="0" xfId="3" applyNumberFormat="1" applyFont="1" applyAlignment="1">
      <alignment horizontal="right" vertical="center"/>
    </xf>
    <xf numFmtId="164" fontId="45" fillId="4" borderId="40" xfId="0" applyNumberFormat="1" applyFont="1" applyFill="1" applyBorder="1" applyAlignment="1">
      <alignment horizontal="right" vertical="center"/>
    </xf>
    <xf numFmtId="49" fontId="11" fillId="4" borderId="39" xfId="0" applyNumberFormat="1" applyFont="1" applyFill="1" applyBorder="1" applyAlignment="1">
      <alignment horizontal="left" vertical="center"/>
    </xf>
    <xf numFmtId="164" fontId="64" fillId="4" borderId="8" xfId="0" applyNumberFormat="1" applyFont="1" applyFill="1" applyBorder="1" applyAlignment="1">
      <alignment horizontal="right" vertical="center"/>
    </xf>
    <xf numFmtId="164" fontId="45" fillId="2" borderId="12" xfId="0" applyNumberFormat="1" applyFont="1" applyFill="1" applyBorder="1" applyAlignment="1">
      <alignment horizontal="right" vertical="center" wrapText="1"/>
    </xf>
    <xf numFmtId="164" fontId="68" fillId="10" borderId="35" xfId="0" applyNumberFormat="1" applyFont="1" applyFill="1" applyBorder="1" applyAlignment="1">
      <alignment vertical="center" wrapText="1"/>
    </xf>
    <xf numFmtId="49" fontId="11" fillId="4" borderId="5" xfId="0" applyNumberFormat="1" applyFont="1" applyFill="1" applyBorder="1" applyAlignment="1">
      <alignment horizontal="left" vertical="center"/>
    </xf>
    <xf numFmtId="164" fontId="64" fillId="4" borderId="6" xfId="0" applyNumberFormat="1" applyFont="1" applyFill="1" applyBorder="1" applyAlignment="1">
      <alignment horizontal="right" vertical="center"/>
    </xf>
    <xf numFmtId="49" fontId="11" fillId="4" borderId="41" xfId="0" applyNumberFormat="1" applyFont="1" applyFill="1" applyBorder="1" applyAlignment="1">
      <alignment horizontal="left" vertical="center"/>
    </xf>
    <xf numFmtId="164" fontId="64" fillId="4" borderId="23" xfId="0" applyNumberFormat="1" applyFont="1" applyFill="1" applyBorder="1" applyAlignment="1">
      <alignment horizontal="right" vertical="center"/>
    </xf>
    <xf numFmtId="164" fontId="45" fillId="4" borderId="42" xfId="0" applyNumberFormat="1" applyFont="1" applyFill="1" applyBorder="1" applyAlignment="1">
      <alignment horizontal="right" vertical="center"/>
    </xf>
    <xf numFmtId="164" fontId="45" fillId="4" borderId="0" xfId="0" applyNumberFormat="1" applyFont="1" applyFill="1" applyBorder="1" applyAlignment="1">
      <alignment horizontal="right" vertical="center" wrapText="1"/>
    </xf>
    <xf numFmtId="0" fontId="62" fillId="4" borderId="0" xfId="0" applyFont="1" applyFill="1" applyBorder="1" applyAlignment="1">
      <alignment vertical="center" wrapText="1"/>
    </xf>
    <xf numFmtId="49" fontId="40" fillId="6" borderId="41" xfId="3" applyNumberFormat="1" applyFont="1" applyFill="1" applyBorder="1" applyAlignment="1">
      <alignment horizontal="left" vertical="center" wrapText="1"/>
    </xf>
    <xf numFmtId="164" fontId="45" fillId="6" borderId="42" xfId="3" applyNumberFormat="1" applyFont="1" applyFill="1" applyBorder="1" applyAlignment="1">
      <alignment vertical="center"/>
    </xf>
    <xf numFmtId="49" fontId="11" fillId="4" borderId="46" xfId="0" applyNumberFormat="1" applyFont="1" applyFill="1" applyBorder="1" applyAlignment="1">
      <alignment horizontal="left" vertical="center"/>
    </xf>
    <xf numFmtId="164" fontId="64" fillId="4" borderId="47" xfId="0" applyNumberFormat="1" applyFont="1" applyFill="1" applyBorder="1" applyAlignment="1">
      <alignment horizontal="right" vertical="center"/>
    </xf>
    <xf numFmtId="164" fontId="45" fillId="4" borderId="48" xfId="0" applyNumberFormat="1" applyFont="1" applyFill="1" applyBorder="1" applyAlignment="1">
      <alignment horizontal="right" vertical="center"/>
    </xf>
    <xf numFmtId="164" fontId="63" fillId="10" borderId="44" xfId="0" applyNumberFormat="1" applyFont="1" applyFill="1" applyBorder="1" applyAlignment="1">
      <alignment vertical="center" wrapText="1"/>
    </xf>
    <xf numFmtId="2" fontId="59" fillId="0" borderId="0" xfId="0" applyNumberFormat="1" applyFont="1" applyBorder="1" applyAlignment="1">
      <alignment horizontal="left" vertical="center"/>
    </xf>
    <xf numFmtId="2" fontId="70" fillId="0" borderId="0" xfId="0" applyNumberFormat="1" applyFont="1" applyAlignment="1">
      <alignment vertical="center"/>
    </xf>
    <xf numFmtId="2" fontId="3" fillId="2" borderId="26" xfId="0" applyNumberFormat="1" applyFont="1" applyFill="1" applyBorder="1" applyAlignment="1">
      <alignment horizontal="left" vertical="center" wrapText="1"/>
    </xf>
    <xf numFmtId="49" fontId="41" fillId="6" borderId="13" xfId="3" applyNumberFormat="1" applyFont="1" applyFill="1" applyBorder="1" applyAlignment="1">
      <alignment horizontal="left" vertical="center" wrapText="1"/>
    </xf>
    <xf numFmtId="2" fontId="73" fillId="0" borderId="0" xfId="0" applyNumberFormat="1" applyFont="1" applyAlignment="1">
      <alignment vertical="center"/>
    </xf>
    <xf numFmtId="164" fontId="74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0" fontId="76" fillId="0" borderId="0" xfId="0" applyFont="1"/>
    <xf numFmtId="2" fontId="4" fillId="2" borderId="53" xfId="0" applyNumberFormat="1" applyFont="1" applyFill="1" applyBorder="1" applyAlignment="1">
      <alignment horizontal="center" vertical="center" wrapText="1"/>
    </xf>
    <xf numFmtId="2" fontId="53" fillId="4" borderId="49" xfId="0" applyNumberFormat="1" applyFont="1" applyFill="1" applyBorder="1" applyAlignment="1">
      <alignment horizontal="left" vertical="center"/>
    </xf>
    <xf numFmtId="2" fontId="53" fillId="4" borderId="50" xfId="0" applyNumberFormat="1" applyFont="1" applyFill="1" applyBorder="1" applyAlignment="1">
      <alignment horizontal="left" vertical="center"/>
    </xf>
    <xf numFmtId="2" fontId="53" fillId="4" borderId="51" xfId="0" applyNumberFormat="1" applyFont="1" applyFill="1" applyBorder="1" applyAlignment="1">
      <alignment horizontal="left" vertical="center"/>
    </xf>
    <xf numFmtId="2" fontId="53" fillId="4" borderId="52" xfId="0" applyNumberFormat="1" applyFont="1" applyFill="1" applyBorder="1" applyAlignment="1">
      <alignment horizontal="left" vertical="center"/>
    </xf>
    <xf numFmtId="0" fontId="56" fillId="4" borderId="30" xfId="0" applyFont="1" applyFill="1" applyBorder="1" applyAlignment="1">
      <alignment horizontal="left" vertical="center" wrapText="1"/>
    </xf>
    <xf numFmtId="0" fontId="56" fillId="4" borderId="56" xfId="0" applyFont="1" applyFill="1" applyBorder="1" applyAlignment="1">
      <alignment horizontal="left" vertical="center" wrapText="1"/>
    </xf>
    <xf numFmtId="0" fontId="45" fillId="4" borderId="31" xfId="0" applyFont="1" applyFill="1" applyBorder="1" applyAlignment="1">
      <alignment horizontal="left" vertical="center" wrapText="1"/>
    </xf>
    <xf numFmtId="2" fontId="4" fillId="2" borderId="25" xfId="0" applyNumberFormat="1" applyFont="1" applyFill="1" applyBorder="1" applyAlignment="1">
      <alignment horizontal="left" vertical="center" wrapText="1"/>
    </xf>
    <xf numFmtId="0" fontId="77" fillId="4" borderId="31" xfId="0" applyFont="1" applyFill="1" applyBorder="1" applyAlignment="1">
      <alignment vertical="center" wrapText="1"/>
    </xf>
    <xf numFmtId="2" fontId="53" fillId="4" borderId="18" xfId="0" applyNumberFormat="1" applyFont="1" applyFill="1" applyBorder="1" applyAlignment="1">
      <alignment vertical="center"/>
    </xf>
    <xf numFmtId="2" fontId="53" fillId="4" borderId="59" xfId="0" applyNumberFormat="1" applyFont="1" applyFill="1" applyBorder="1" applyAlignment="1">
      <alignment vertical="center"/>
    </xf>
    <xf numFmtId="164" fontId="63" fillId="4" borderId="0" xfId="0" applyNumberFormat="1" applyFont="1" applyFill="1" applyBorder="1" applyAlignment="1">
      <alignment vertical="center" wrapText="1"/>
    </xf>
    <xf numFmtId="164" fontId="68" fillId="4" borderId="0" xfId="0" applyNumberFormat="1" applyFont="1" applyFill="1" applyBorder="1" applyAlignment="1">
      <alignment vertical="center" wrapText="1"/>
    </xf>
    <xf numFmtId="0" fontId="80" fillId="4" borderId="0" xfId="2" applyFont="1" applyFill="1" applyAlignment="1">
      <alignment vertical="center"/>
    </xf>
    <xf numFmtId="0" fontId="8" fillId="4" borderId="0" xfId="2" applyFill="1" applyAlignment="1">
      <alignment vertical="center"/>
    </xf>
    <xf numFmtId="165" fontId="13" fillId="4" borderId="0" xfId="2" applyNumberFormat="1" applyFont="1" applyFill="1" applyAlignment="1">
      <alignment vertical="center"/>
    </xf>
    <xf numFmtId="165" fontId="13" fillId="0" borderId="0" xfId="2" applyNumberFormat="1" applyFont="1" applyAlignment="1">
      <alignment vertical="center"/>
    </xf>
    <xf numFmtId="0" fontId="82" fillId="4" borderId="66" xfId="2" applyFont="1" applyFill="1" applyBorder="1" applyAlignment="1">
      <alignment vertical="center"/>
    </xf>
    <xf numFmtId="0" fontId="83" fillId="4" borderId="66" xfId="2" applyFont="1" applyFill="1" applyBorder="1" applyAlignment="1">
      <alignment vertical="center"/>
    </xf>
    <xf numFmtId="0" fontId="84" fillId="4" borderId="66" xfId="2" applyFont="1" applyFill="1" applyBorder="1" applyAlignment="1">
      <alignment vertical="center"/>
    </xf>
    <xf numFmtId="3" fontId="27" fillId="6" borderId="24" xfId="0" applyNumberFormat="1" applyFont="1" applyFill="1" applyBorder="1" applyAlignment="1" applyProtection="1">
      <alignment horizontal="center" vertical="center" wrapText="1"/>
    </xf>
    <xf numFmtId="165" fontId="24" fillId="6" borderId="24" xfId="0" applyNumberFormat="1" applyFont="1" applyFill="1" applyBorder="1" applyAlignment="1" applyProtection="1">
      <alignment vertical="center" wrapText="1"/>
    </xf>
    <xf numFmtId="165" fontId="29" fillId="5" borderId="67" xfId="0" applyNumberFormat="1" applyFont="1" applyFill="1" applyBorder="1" applyAlignment="1" applyProtection="1">
      <alignment vertical="center" wrapText="1"/>
    </xf>
    <xf numFmtId="165" fontId="29" fillId="5" borderId="68" xfId="0" applyNumberFormat="1" applyFont="1" applyFill="1" applyBorder="1" applyAlignment="1" applyProtection="1">
      <alignment vertical="center" wrapText="1"/>
    </xf>
    <xf numFmtId="165" fontId="24" fillId="6" borderId="24" xfId="0" applyNumberFormat="1" applyFont="1" applyFill="1" applyBorder="1" applyAlignment="1" applyProtection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vertical="center"/>
    </xf>
    <xf numFmtId="49" fontId="86" fillId="0" borderId="0" xfId="0" applyNumberFormat="1" applyFont="1" applyFill="1" applyBorder="1" applyAlignment="1">
      <alignment horizontal="center" vertical="center"/>
    </xf>
    <xf numFmtId="49" fontId="86" fillId="0" borderId="0" xfId="0" applyNumberFormat="1" applyFont="1" applyAlignment="1">
      <alignment horizontal="center" vertical="center"/>
    </xf>
    <xf numFmtId="49" fontId="87" fillId="0" borderId="0" xfId="1" applyNumberFormat="1" applyFont="1" applyAlignment="1">
      <alignment horizontal="center" vertical="center"/>
    </xf>
    <xf numFmtId="4" fontId="87" fillId="0" borderId="0" xfId="1" applyNumberFormat="1" applyFont="1" applyAlignment="1">
      <alignment vertical="center"/>
    </xf>
    <xf numFmtId="0" fontId="87" fillId="0" borderId="0" xfId="1" applyFont="1" applyAlignment="1">
      <alignment vertical="center"/>
    </xf>
    <xf numFmtId="49" fontId="88" fillId="0" borderId="0" xfId="0" applyNumberFormat="1" applyFont="1" applyAlignment="1">
      <alignment horizontal="left" vertical="center"/>
    </xf>
    <xf numFmtId="49" fontId="90" fillId="0" borderId="0" xfId="0" applyNumberFormat="1" applyFont="1" applyAlignment="1">
      <alignment horizontal="center" vertical="center"/>
    </xf>
    <xf numFmtId="49" fontId="91" fillId="0" borderId="0" xfId="2" applyNumberFormat="1" applyFont="1" applyFill="1" applyBorder="1" applyAlignment="1">
      <alignment vertical="center"/>
    </xf>
    <xf numFmtId="49" fontId="92" fillId="0" borderId="0" xfId="2" applyNumberFormat="1" applyFont="1" applyAlignment="1">
      <alignment horizontal="center" vertical="center"/>
    </xf>
    <xf numFmtId="49" fontId="79" fillId="0" borderId="0" xfId="6" applyNumberFormat="1" applyFont="1" applyAlignment="1">
      <alignment horizontal="center" vertical="center"/>
    </xf>
    <xf numFmtId="4" fontId="79" fillId="0" borderId="0" xfId="6" applyNumberFormat="1" applyFont="1" applyAlignment="1">
      <alignment vertical="center"/>
    </xf>
    <xf numFmtId="0" fontId="79" fillId="0" borderId="0" xfId="6" applyFont="1" applyAlignment="1">
      <alignment vertical="center"/>
    </xf>
    <xf numFmtId="49" fontId="95" fillId="0" borderId="72" xfId="2" applyNumberFormat="1" applyFont="1" applyFill="1" applyBorder="1" applyAlignment="1">
      <alignment horizontal="center" vertical="center"/>
    </xf>
    <xf numFmtId="49" fontId="95" fillId="0" borderId="73" xfId="2" applyNumberFormat="1" applyFont="1" applyBorder="1" applyAlignment="1">
      <alignment horizontal="center" vertical="center"/>
    </xf>
    <xf numFmtId="49" fontId="96" fillId="0" borderId="73" xfId="2" applyNumberFormat="1" applyFont="1" applyBorder="1" applyAlignment="1">
      <alignment horizontal="center" vertical="center"/>
    </xf>
    <xf numFmtId="49" fontId="96" fillId="0" borderId="74" xfId="2" applyNumberFormat="1" applyFont="1" applyBorder="1" applyAlignment="1">
      <alignment horizontal="center" vertical="center"/>
    </xf>
    <xf numFmtId="49" fontId="98" fillId="0" borderId="73" xfId="6" applyNumberFormat="1" applyFont="1" applyBorder="1" applyAlignment="1">
      <alignment horizontal="center" vertical="center"/>
    </xf>
    <xf numFmtId="49" fontId="95" fillId="0" borderId="77" xfId="2" applyNumberFormat="1" applyFont="1" applyFill="1" applyBorder="1" applyAlignment="1">
      <alignment horizontal="center" vertical="center"/>
    </xf>
    <xf numFmtId="49" fontId="95" fillId="0" borderId="78" xfId="2" applyNumberFormat="1" applyFont="1" applyBorder="1" applyAlignment="1">
      <alignment horizontal="center" vertical="center"/>
    </xf>
    <xf numFmtId="49" fontId="95" fillId="0" borderId="80" xfId="2" applyNumberFormat="1" applyFont="1" applyFill="1" applyBorder="1" applyAlignment="1">
      <alignment horizontal="center" vertical="center"/>
    </xf>
    <xf numFmtId="49" fontId="95" fillId="0" borderId="81" xfId="2" applyNumberFormat="1" applyFont="1" applyBorder="1" applyAlignment="1">
      <alignment horizontal="center" vertical="center"/>
    </xf>
    <xf numFmtId="49" fontId="95" fillId="0" borderId="82" xfId="2" applyNumberFormat="1" applyFont="1" applyFill="1" applyBorder="1" applyAlignment="1">
      <alignment horizontal="center" vertical="center"/>
    </xf>
    <xf numFmtId="49" fontId="95" fillId="0" borderId="75" xfId="2" applyNumberFormat="1" applyFont="1" applyBorder="1" applyAlignment="1">
      <alignment horizontal="center" vertical="center"/>
    </xf>
    <xf numFmtId="49" fontId="96" fillId="0" borderId="75" xfId="2" applyNumberFormat="1" applyFont="1" applyBorder="1" applyAlignment="1">
      <alignment horizontal="center" vertical="center"/>
    </xf>
    <xf numFmtId="49" fontId="96" fillId="0" borderId="83" xfId="2" applyNumberFormat="1" applyFont="1" applyBorder="1" applyAlignment="1">
      <alignment horizontal="center" vertical="center"/>
    </xf>
    <xf numFmtId="49" fontId="98" fillId="0" borderId="75" xfId="6" applyNumberFormat="1" applyFont="1" applyBorder="1" applyAlignment="1">
      <alignment horizontal="center" vertical="center"/>
    </xf>
    <xf numFmtId="49" fontId="96" fillId="0" borderId="81" xfId="2" applyNumberFormat="1" applyFont="1" applyBorder="1" applyAlignment="1">
      <alignment horizontal="center" vertical="center"/>
    </xf>
    <xf numFmtId="49" fontId="96" fillId="0" borderId="85" xfId="2" applyNumberFormat="1" applyFont="1" applyBorder="1" applyAlignment="1">
      <alignment horizontal="center" vertical="center"/>
    </xf>
    <xf numFmtId="49" fontId="98" fillId="0" borderId="81" xfId="6" applyNumberFormat="1" applyFont="1" applyBorder="1" applyAlignment="1">
      <alignment horizontal="center" vertical="center"/>
    </xf>
    <xf numFmtId="0" fontId="2" fillId="0" borderId="0" xfId="6"/>
    <xf numFmtId="0" fontId="35" fillId="0" borderId="0" xfId="6" applyFont="1"/>
    <xf numFmtId="0" fontId="43" fillId="0" borderId="0" xfId="3" applyFont="1" applyAlignment="1">
      <alignment vertical="center"/>
    </xf>
    <xf numFmtId="164" fontId="99" fillId="0" borderId="67" xfId="0" applyNumberFormat="1" applyFont="1" applyBorder="1" applyAlignment="1">
      <alignment horizontal="center" vertical="center" wrapText="1"/>
    </xf>
    <xf numFmtId="164" fontId="100" fillId="0" borderId="87" xfId="0" applyNumberFormat="1" applyFont="1" applyBorder="1" applyAlignment="1">
      <alignment horizontal="center" vertical="center" wrapText="1"/>
    </xf>
    <xf numFmtId="164" fontId="5" fillId="2" borderId="24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59" fillId="0" borderId="24" xfId="0" applyNumberFormat="1" applyFont="1" applyBorder="1"/>
    <xf numFmtId="164" fontId="63" fillId="10" borderId="93" xfId="0" applyNumberFormat="1" applyFont="1" applyFill="1" applyBorder="1" applyAlignment="1">
      <alignment vertical="center" wrapText="1"/>
    </xf>
    <xf numFmtId="0" fontId="77" fillId="4" borderId="33" xfId="0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9" fillId="14" borderId="24" xfId="0" applyNumberFormat="1" applyFont="1" applyFill="1" applyBorder="1"/>
    <xf numFmtId="164" fontId="63" fillId="10" borderId="64" xfId="0" applyNumberFormat="1" applyFont="1" applyFill="1" applyBorder="1" applyAlignment="1">
      <alignment vertical="center" wrapText="1"/>
    </xf>
    <xf numFmtId="164" fontId="56" fillId="4" borderId="96" xfId="0" applyNumberFormat="1" applyFont="1" applyFill="1" applyBorder="1" applyAlignment="1">
      <alignment vertical="center"/>
    </xf>
    <xf numFmtId="164" fontId="56" fillId="4" borderId="63" xfId="0" applyNumberFormat="1" applyFont="1" applyFill="1" applyBorder="1" applyAlignment="1">
      <alignment vertical="center"/>
    </xf>
    <xf numFmtId="164" fontId="45" fillId="12" borderId="64" xfId="0" applyNumberFormat="1" applyFont="1" applyFill="1" applyBorder="1" applyAlignment="1">
      <alignment vertical="center"/>
    </xf>
    <xf numFmtId="164" fontId="45" fillId="12" borderId="43" xfId="0" applyNumberFormat="1" applyFont="1" applyFill="1" applyBorder="1" applyAlignment="1">
      <alignment vertical="center"/>
    </xf>
    <xf numFmtId="164" fontId="0" fillId="0" borderId="89" xfId="0" applyNumberFormat="1" applyBorder="1"/>
    <xf numFmtId="164" fontId="61" fillId="0" borderId="67" xfId="0" applyNumberFormat="1" applyFont="1" applyBorder="1"/>
    <xf numFmtId="164" fontId="61" fillId="0" borderId="89" xfId="0" applyNumberFormat="1" applyFont="1" applyBorder="1"/>
    <xf numFmtId="164" fontId="61" fillId="0" borderId="97" xfId="0" applyNumberFormat="1" applyFont="1" applyBorder="1"/>
    <xf numFmtId="164" fontId="60" fillId="0" borderId="24" xfId="0" applyNumberFormat="1" applyFont="1" applyBorder="1"/>
    <xf numFmtId="0" fontId="0" fillId="0" borderId="100" xfId="0" applyBorder="1"/>
    <xf numFmtId="164" fontId="0" fillId="0" borderId="100" xfId="0" applyNumberFormat="1" applyBorder="1"/>
    <xf numFmtId="49" fontId="40" fillId="11" borderId="30" xfId="3" applyNumberFormat="1" applyFont="1" applyFill="1" applyBorder="1" applyAlignment="1">
      <alignment horizontal="left" vertical="center" wrapText="1"/>
    </xf>
    <xf numFmtId="49" fontId="41" fillId="11" borderId="31" xfId="3" applyNumberFormat="1" applyFont="1" applyFill="1" applyBorder="1" applyAlignment="1">
      <alignment vertical="center" wrapText="1"/>
    </xf>
    <xf numFmtId="164" fontId="40" fillId="11" borderId="31" xfId="3" applyNumberFormat="1" applyFont="1" applyFill="1" applyBorder="1" applyAlignment="1">
      <alignment vertical="center" wrapText="1"/>
    </xf>
    <xf numFmtId="164" fontId="64" fillId="11" borderId="31" xfId="3" applyNumberFormat="1" applyFont="1" applyFill="1" applyBorder="1" applyAlignment="1">
      <alignment vertical="center" wrapText="1"/>
    </xf>
    <xf numFmtId="164" fontId="45" fillId="11" borderId="1" xfId="3" applyNumberFormat="1" applyFont="1" applyFill="1" applyBorder="1" applyAlignment="1">
      <alignment vertical="center"/>
    </xf>
    <xf numFmtId="2" fontId="3" fillId="2" borderId="102" xfId="0" applyNumberFormat="1" applyFont="1" applyFill="1" applyBorder="1" applyAlignment="1">
      <alignment horizontal="left" vertical="center" wrapText="1"/>
    </xf>
    <xf numFmtId="2" fontId="52" fillId="2" borderId="103" xfId="0" applyNumberFormat="1" applyFont="1" applyFill="1" applyBorder="1" applyAlignment="1">
      <alignment horizontal="left" vertical="center" wrapText="1"/>
    </xf>
    <xf numFmtId="164" fontId="4" fillId="2" borderId="103" xfId="0" applyNumberFormat="1" applyFont="1" applyFill="1" applyBorder="1" applyAlignment="1">
      <alignment horizontal="right" vertical="center" wrapText="1"/>
    </xf>
    <xf numFmtId="164" fontId="5" fillId="2" borderId="104" xfId="0" applyNumberFormat="1" applyFont="1" applyFill="1" applyBorder="1" applyAlignment="1">
      <alignment horizontal="right" vertical="center" wrapText="1"/>
    </xf>
    <xf numFmtId="164" fontId="67" fillId="9" borderId="38" xfId="1" applyNumberFormat="1" applyFont="1" applyFill="1" applyBorder="1" applyAlignment="1">
      <alignment horizontal="right" vertical="center"/>
    </xf>
    <xf numFmtId="164" fontId="45" fillId="9" borderId="4" xfId="1" applyNumberFormat="1" applyFont="1" applyFill="1" applyBorder="1" applyAlignment="1">
      <alignment horizontal="right" vertical="center"/>
    </xf>
    <xf numFmtId="49" fontId="40" fillId="6" borderId="27" xfId="3" applyNumberFormat="1" applyFont="1" applyFill="1" applyBorder="1" applyAlignment="1">
      <alignment horizontal="left" vertical="center" wrapText="1"/>
    </xf>
    <xf numFmtId="49" fontId="41" fillId="6" borderId="28" xfId="3" applyNumberFormat="1" applyFont="1" applyFill="1" applyBorder="1" applyAlignment="1">
      <alignment vertical="center" wrapText="1"/>
    </xf>
    <xf numFmtId="164" fontId="66" fillId="6" borderId="28" xfId="3" applyNumberFormat="1" applyFont="1" applyFill="1" applyBorder="1" applyAlignment="1">
      <alignment vertical="center" wrapText="1"/>
    </xf>
    <xf numFmtId="164" fontId="45" fillId="6" borderId="29" xfId="3" applyNumberFormat="1" applyFont="1" applyFill="1" applyBorder="1" applyAlignment="1">
      <alignment vertical="center"/>
    </xf>
    <xf numFmtId="49" fontId="40" fillId="7" borderId="56" xfId="3" applyNumberFormat="1" applyFont="1" applyFill="1" applyBorder="1" applyAlignment="1">
      <alignment horizontal="left" vertical="center" wrapText="1"/>
    </xf>
    <xf numFmtId="164" fontId="5" fillId="2" borderId="105" xfId="0" applyNumberFormat="1" applyFont="1" applyFill="1" applyBorder="1" applyAlignment="1">
      <alignment horizontal="center" vertical="center" wrapText="1"/>
    </xf>
    <xf numFmtId="164" fontId="5" fillId="2" borderId="106" xfId="0" applyNumberFormat="1" applyFont="1" applyFill="1" applyBorder="1" applyAlignment="1">
      <alignment horizontal="center" vertical="center" wrapText="1"/>
    </xf>
    <xf numFmtId="164" fontId="5" fillId="2" borderId="107" xfId="0" applyNumberFormat="1" applyFont="1" applyFill="1" applyBorder="1" applyAlignment="1">
      <alignment horizontal="center" vertical="center" wrapText="1"/>
    </xf>
    <xf numFmtId="164" fontId="101" fillId="14" borderId="108" xfId="1" applyNumberFormat="1" applyFont="1" applyFill="1" applyBorder="1" applyAlignment="1">
      <alignment vertical="center"/>
    </xf>
    <xf numFmtId="164" fontId="101" fillId="0" borderId="109" xfId="1" applyNumberFormat="1" applyFont="1" applyBorder="1" applyAlignment="1">
      <alignment vertical="center"/>
    </xf>
    <xf numFmtId="164" fontId="101" fillId="0" borderId="110" xfId="1" applyNumberFormat="1" applyFont="1" applyBorder="1" applyAlignment="1">
      <alignment vertical="center"/>
    </xf>
    <xf numFmtId="164" fontId="101" fillId="14" borderId="111" xfId="1" applyNumberFormat="1" applyFont="1" applyFill="1" applyBorder="1" applyAlignment="1">
      <alignment vertical="center"/>
    </xf>
    <xf numFmtId="164" fontId="101" fillId="0" borderId="112" xfId="1" applyNumberFormat="1" applyFont="1" applyBorder="1" applyAlignment="1">
      <alignment vertical="center"/>
    </xf>
    <xf numFmtId="164" fontId="101" fillId="0" borderId="113" xfId="1" applyNumberFormat="1" applyFont="1" applyBorder="1" applyAlignment="1">
      <alignment vertical="center"/>
    </xf>
    <xf numFmtId="164" fontId="45" fillId="9" borderId="114" xfId="1" applyNumberFormat="1" applyFont="1" applyFill="1" applyBorder="1" applyAlignment="1">
      <alignment horizontal="right" vertical="center"/>
    </xf>
    <xf numFmtId="164" fontId="45" fillId="9" borderId="101" xfId="1" applyNumberFormat="1" applyFont="1" applyFill="1" applyBorder="1" applyAlignment="1">
      <alignment horizontal="right" vertical="center"/>
    </xf>
    <xf numFmtId="164" fontId="45" fillId="9" borderId="115" xfId="1" applyNumberFormat="1" applyFont="1" applyFill="1" applyBorder="1" applyAlignment="1">
      <alignment horizontal="right" vertical="center"/>
    </xf>
    <xf numFmtId="165" fontId="7" fillId="13" borderId="116" xfId="2" applyNumberFormat="1" applyFont="1" applyFill="1" applyBorder="1" applyAlignment="1">
      <alignment vertical="center" wrapText="1"/>
    </xf>
    <xf numFmtId="49" fontId="103" fillId="0" borderId="0" xfId="0" applyNumberFormat="1" applyFont="1" applyFill="1" applyBorder="1" applyAlignment="1">
      <alignment vertical="center"/>
    </xf>
    <xf numFmtId="49" fontId="105" fillId="0" borderId="0" xfId="0" applyNumberFormat="1" applyFont="1" applyAlignment="1">
      <alignment horizontal="center" vertical="center"/>
    </xf>
    <xf numFmtId="49" fontId="105" fillId="0" borderId="0" xfId="1" applyNumberFormat="1" applyFont="1" applyAlignment="1">
      <alignment horizontal="center" vertical="center"/>
    </xf>
    <xf numFmtId="4" fontId="105" fillId="0" borderId="0" xfId="1" applyNumberFormat="1" applyFont="1" applyAlignment="1">
      <alignment vertical="center"/>
    </xf>
    <xf numFmtId="0" fontId="105" fillId="0" borderId="0" xfId="1" applyFont="1" applyAlignment="1">
      <alignment vertical="center"/>
    </xf>
    <xf numFmtId="0" fontId="92" fillId="0" borderId="0" xfId="1" applyFont="1"/>
    <xf numFmtId="49" fontId="109" fillId="4" borderId="32" xfId="0" applyNumberFormat="1" applyFont="1" applyFill="1" applyBorder="1" applyAlignment="1">
      <alignment horizontal="center" vertical="center"/>
    </xf>
    <xf numFmtId="49" fontId="109" fillId="4" borderId="33" xfId="0" applyNumberFormat="1" applyFont="1" applyFill="1" applyBorder="1" applyAlignment="1">
      <alignment horizontal="center" vertical="center"/>
    </xf>
    <xf numFmtId="49" fontId="110" fillId="4" borderId="33" xfId="0" applyNumberFormat="1" applyFont="1" applyFill="1" applyBorder="1" applyAlignment="1">
      <alignment horizontal="center" vertical="center"/>
    </xf>
    <xf numFmtId="49" fontId="110" fillId="4" borderId="94" xfId="0" applyNumberFormat="1" applyFont="1" applyFill="1" applyBorder="1" applyAlignment="1">
      <alignment horizontal="center" vertical="center"/>
    </xf>
    <xf numFmtId="49" fontId="98" fillId="4" borderId="117" xfId="7" applyNumberFormat="1" applyFont="1" applyFill="1" applyBorder="1" applyAlignment="1">
      <alignment vertical="center"/>
    </xf>
    <xf numFmtId="49" fontId="98" fillId="4" borderId="73" xfId="7" applyNumberFormat="1" applyFont="1" applyFill="1" applyBorder="1" applyAlignment="1">
      <alignment vertical="center"/>
    </xf>
    <xf numFmtId="49" fontId="111" fillId="4" borderId="33" xfId="1" applyNumberFormat="1" applyFont="1" applyFill="1" applyBorder="1" applyAlignment="1">
      <alignment horizontal="center" vertical="center"/>
    </xf>
    <xf numFmtId="4" fontId="111" fillId="4" borderId="33" xfId="1" applyNumberFormat="1" applyFont="1" applyFill="1" applyBorder="1" applyAlignment="1">
      <alignment vertical="center"/>
    </xf>
    <xf numFmtId="49" fontId="112" fillId="4" borderId="76" xfId="7" applyNumberFormat="1" applyFont="1" applyFill="1" applyBorder="1" applyAlignment="1">
      <alignment vertical="center" wrapText="1"/>
    </xf>
    <xf numFmtId="49" fontId="109" fillId="4" borderId="118" xfId="0" applyNumberFormat="1" applyFont="1" applyFill="1" applyBorder="1" applyAlignment="1">
      <alignment horizontal="center" vertical="center"/>
    </xf>
    <xf numFmtId="49" fontId="109" fillId="4" borderId="119" xfId="0" applyNumberFormat="1" applyFont="1" applyFill="1" applyBorder="1" applyAlignment="1">
      <alignment horizontal="center" vertical="center"/>
    </xf>
    <xf numFmtId="49" fontId="110" fillId="4" borderId="36" xfId="0" applyNumberFormat="1" applyFont="1" applyFill="1" applyBorder="1" applyAlignment="1">
      <alignment horizontal="center" vertical="center"/>
    </xf>
    <xf numFmtId="49" fontId="110" fillId="4" borderId="120" xfId="0" applyNumberFormat="1" applyFont="1" applyFill="1" applyBorder="1" applyAlignment="1">
      <alignment horizontal="center" vertical="center"/>
    </xf>
    <xf numFmtId="49" fontId="98" fillId="4" borderId="121" xfId="7" applyNumberFormat="1" applyFont="1" applyFill="1" applyBorder="1" applyAlignment="1">
      <alignment vertical="center"/>
    </xf>
    <xf numFmtId="49" fontId="111" fillId="4" borderId="36" xfId="1" applyNumberFormat="1" applyFont="1" applyFill="1" applyBorder="1" applyAlignment="1">
      <alignment horizontal="center" vertical="center"/>
    </xf>
    <xf numFmtId="4" fontId="111" fillId="4" borderId="36" xfId="1" applyNumberFormat="1" applyFont="1" applyFill="1" applyBorder="1" applyAlignment="1">
      <alignment vertical="center"/>
    </xf>
    <xf numFmtId="49" fontId="112" fillId="4" borderId="76" xfId="7" applyNumberFormat="1" applyFont="1" applyFill="1" applyBorder="1" applyAlignment="1">
      <alignment vertical="center"/>
    </xf>
    <xf numFmtId="0" fontId="35" fillId="0" borderId="0" xfId="1" applyFont="1"/>
    <xf numFmtId="164" fontId="5" fillId="2" borderId="67" xfId="0" applyNumberFormat="1" applyFont="1" applyFill="1" applyBorder="1" applyAlignment="1">
      <alignment horizontal="center" vertical="center" wrapText="1"/>
    </xf>
    <xf numFmtId="164" fontId="0" fillId="0" borderId="124" xfId="0" applyNumberFormat="1" applyBorder="1"/>
    <xf numFmtId="164" fontId="0" fillId="0" borderId="68" xfId="0" applyNumberFormat="1" applyBorder="1"/>
    <xf numFmtId="49" fontId="98" fillId="0" borderId="75" xfId="7" applyNumberFormat="1" applyFont="1" applyBorder="1" applyAlignment="1">
      <alignment vertical="center"/>
    </xf>
    <xf numFmtId="49" fontId="98" fillId="0" borderId="73" xfId="7" applyNumberFormat="1" applyFont="1" applyBorder="1" applyAlignment="1">
      <alignment vertical="center"/>
    </xf>
    <xf numFmtId="49" fontId="98" fillId="0" borderId="78" xfId="7" applyNumberFormat="1" applyFont="1" applyBorder="1" applyAlignment="1">
      <alignment vertical="center"/>
    </xf>
    <xf numFmtId="4" fontId="115" fillId="0" borderId="73" xfId="6" applyNumberFormat="1" applyFont="1" applyBorder="1" applyAlignment="1">
      <alignment vertical="center"/>
    </xf>
    <xf numFmtId="4" fontId="115" fillId="0" borderId="75" xfId="6" applyNumberFormat="1" applyFont="1" applyBorder="1" applyAlignment="1">
      <alignment vertical="center"/>
    </xf>
    <xf numFmtId="164" fontId="68" fillId="10" borderId="86" xfId="0" applyNumberFormat="1" applyFont="1" applyFill="1" applyBorder="1" applyAlignment="1">
      <alignment vertical="center" wrapText="1"/>
    </xf>
    <xf numFmtId="164" fontId="68" fillId="10" borderId="64" xfId="0" applyNumberFormat="1" applyFont="1" applyFill="1" applyBorder="1" applyAlignment="1">
      <alignment vertical="center" wrapText="1"/>
    </xf>
    <xf numFmtId="164" fontId="116" fillId="0" borderId="89" xfId="0" applyNumberFormat="1" applyFont="1" applyBorder="1"/>
    <xf numFmtId="164" fontId="68" fillId="10" borderId="65" xfId="0" applyNumberFormat="1" applyFont="1" applyFill="1" applyBorder="1" applyAlignment="1">
      <alignment vertical="center" wrapText="1"/>
    </xf>
    <xf numFmtId="0" fontId="111" fillId="4" borderId="2" xfId="6" applyFont="1" applyFill="1" applyBorder="1" applyAlignment="1">
      <alignment vertical="center"/>
    </xf>
    <xf numFmtId="4" fontId="115" fillId="0" borderId="81" xfId="6" applyNumberFormat="1" applyFont="1" applyBorder="1" applyAlignment="1">
      <alignment vertical="center"/>
    </xf>
    <xf numFmtId="49" fontId="106" fillId="15" borderId="34" xfId="0" applyNumberFormat="1" applyFont="1" applyFill="1" applyBorder="1" applyAlignment="1">
      <alignment horizontal="center" vertical="center"/>
    </xf>
    <xf numFmtId="49" fontId="106" fillId="15" borderId="35" xfId="0" applyNumberFormat="1" applyFont="1" applyFill="1" applyBorder="1" applyAlignment="1">
      <alignment horizontal="center" vertical="center"/>
    </xf>
    <xf numFmtId="49" fontId="107" fillId="15" borderId="35" xfId="0" applyNumberFormat="1" applyFont="1" applyFill="1" applyBorder="1" applyAlignment="1">
      <alignment horizontal="center" vertical="center"/>
    </xf>
    <xf numFmtId="49" fontId="93" fillId="16" borderId="69" xfId="2" applyNumberFormat="1" applyFont="1" applyFill="1" applyBorder="1" applyAlignment="1">
      <alignment horizontal="center" vertical="center"/>
    </xf>
    <xf numFmtId="49" fontId="93" fillId="16" borderId="70" xfId="2" applyNumberFormat="1" applyFont="1" applyFill="1" applyBorder="1" applyAlignment="1">
      <alignment horizontal="center" vertical="center"/>
    </xf>
    <xf numFmtId="49" fontId="94" fillId="16" borderId="70" xfId="2" applyNumberFormat="1" applyFont="1" applyFill="1" applyBorder="1" applyAlignment="1">
      <alignment horizontal="center" vertical="center"/>
    </xf>
    <xf numFmtId="49" fontId="85" fillId="16" borderId="70" xfId="6" applyNumberFormat="1" applyFont="1" applyFill="1" applyBorder="1" applyAlignment="1">
      <alignment horizontal="center" vertical="center"/>
    </xf>
    <xf numFmtId="4" fontId="85" fillId="16" borderId="70" xfId="6" applyNumberFormat="1" applyFont="1" applyFill="1" applyBorder="1" applyAlignment="1">
      <alignment horizontal="center" vertical="center"/>
    </xf>
    <xf numFmtId="0" fontId="85" fillId="16" borderId="71" xfId="6" applyFont="1" applyFill="1" applyBorder="1" applyAlignment="1">
      <alignment vertical="center"/>
    </xf>
    <xf numFmtId="4" fontId="35" fillId="16" borderId="70" xfId="6" applyNumberFormat="1" applyFont="1" applyFill="1" applyBorder="1" applyAlignment="1">
      <alignment vertical="center"/>
    </xf>
    <xf numFmtId="0" fontId="35" fillId="16" borderId="71" xfId="6" applyFont="1" applyFill="1" applyBorder="1" applyAlignment="1">
      <alignment vertical="center"/>
    </xf>
    <xf numFmtId="49" fontId="115" fillId="0" borderId="76" xfId="7" applyNumberFormat="1" applyFont="1" applyBorder="1" applyAlignment="1">
      <alignment vertical="center"/>
    </xf>
    <xf numFmtId="49" fontId="115" fillId="0" borderId="79" xfId="7" applyNumberFormat="1" applyFont="1" applyBorder="1" applyAlignment="1">
      <alignment vertical="center"/>
    </xf>
    <xf numFmtId="49" fontId="115" fillId="0" borderId="84" xfId="7" applyNumberFormat="1" applyFont="1" applyBorder="1" applyAlignment="1">
      <alignment vertical="center"/>
    </xf>
    <xf numFmtId="49" fontId="108" fillId="15" borderId="35" xfId="1" applyNumberFormat="1" applyFont="1" applyFill="1" applyBorder="1" applyAlignment="1">
      <alignment horizontal="center" vertical="center"/>
    </xf>
    <xf numFmtId="4" fontId="108" fillId="15" borderId="35" xfId="1" applyNumberFormat="1" applyFont="1" applyFill="1" applyBorder="1" applyAlignment="1">
      <alignment horizontal="center" vertical="center"/>
    </xf>
    <xf numFmtId="0" fontId="108" fillId="15" borderId="3" xfId="1" applyFont="1" applyFill="1" applyBorder="1" applyAlignment="1">
      <alignment vertical="center"/>
    </xf>
    <xf numFmtId="4" fontId="113" fillId="15" borderId="35" xfId="1" applyNumberFormat="1" applyFont="1" applyFill="1" applyBorder="1" applyAlignment="1">
      <alignment vertical="center"/>
    </xf>
    <xf numFmtId="0" fontId="113" fillId="15" borderId="3" xfId="1" applyFont="1" applyFill="1" applyBorder="1" applyAlignment="1">
      <alignment vertical="center"/>
    </xf>
    <xf numFmtId="164" fontId="101" fillId="14" borderId="126" xfId="1" applyNumberFormat="1" applyFont="1" applyFill="1" applyBorder="1" applyAlignment="1">
      <alignment vertical="center"/>
    </xf>
    <xf numFmtId="164" fontId="101" fillId="0" borderId="127" xfId="1" applyNumberFormat="1" applyFont="1" applyBorder="1" applyAlignment="1">
      <alignment vertical="center"/>
    </xf>
    <xf numFmtId="164" fontId="101" fillId="0" borderId="128" xfId="1" applyNumberFormat="1" applyFont="1" applyBorder="1" applyAlignment="1">
      <alignment vertical="center"/>
    </xf>
    <xf numFmtId="49" fontId="41" fillId="7" borderId="129" xfId="3" applyNumberFormat="1" applyFont="1" applyFill="1" applyBorder="1" applyAlignment="1">
      <alignment vertical="center" wrapText="1"/>
    </xf>
    <xf numFmtId="164" fontId="40" fillId="7" borderId="129" xfId="3" applyNumberFormat="1" applyFont="1" applyFill="1" applyBorder="1" applyAlignment="1">
      <alignment vertical="center" wrapText="1"/>
    </xf>
    <xf numFmtId="164" fontId="40" fillId="7" borderId="129" xfId="3" applyNumberFormat="1" applyFont="1" applyFill="1" applyBorder="1" applyAlignment="1">
      <alignment horizontal="right" vertical="center" wrapText="1"/>
    </xf>
    <xf numFmtId="164" fontId="9" fillId="14" borderId="19" xfId="0" applyNumberFormat="1" applyFont="1" applyFill="1" applyBorder="1"/>
    <xf numFmtId="164" fontId="9" fillId="0" borderId="89" xfId="0" applyNumberFormat="1" applyFont="1" applyBorder="1"/>
    <xf numFmtId="0" fontId="45" fillId="4" borderId="129" xfId="0" applyFont="1" applyFill="1" applyBorder="1" applyAlignment="1">
      <alignment horizontal="left" vertical="center" wrapText="1"/>
    </xf>
    <xf numFmtId="0" fontId="77" fillId="4" borderId="129" xfId="0" applyFont="1" applyFill="1" applyBorder="1" applyAlignment="1">
      <alignment vertical="center" wrapText="1"/>
    </xf>
    <xf numFmtId="164" fontId="56" fillId="4" borderId="136" xfId="0" applyNumberFormat="1" applyFont="1" applyFill="1" applyBorder="1" applyAlignment="1">
      <alignment vertical="center"/>
    </xf>
    <xf numFmtId="164" fontId="45" fillId="12" borderId="137" xfId="0" applyNumberFormat="1" applyFont="1" applyFill="1" applyBorder="1" applyAlignment="1">
      <alignment vertical="center"/>
    </xf>
    <xf numFmtId="0" fontId="56" fillId="4" borderId="132" xfId="0" applyFont="1" applyFill="1" applyBorder="1" applyAlignment="1">
      <alignment horizontal="left" vertical="center" wrapText="1"/>
    </xf>
    <xf numFmtId="0" fontId="56" fillId="4" borderId="32" xfId="0" applyFont="1" applyFill="1" applyBorder="1" applyAlignment="1">
      <alignment horizontal="left" vertical="center" wrapText="1"/>
    </xf>
    <xf numFmtId="0" fontId="45" fillId="4" borderId="133" xfId="0" applyFont="1" applyFill="1" applyBorder="1" applyAlignment="1">
      <alignment horizontal="left" vertical="center" wrapText="1"/>
    </xf>
    <xf numFmtId="0" fontId="45" fillId="4" borderId="33" xfId="0" applyFont="1" applyFill="1" applyBorder="1" applyAlignment="1">
      <alignment horizontal="left" vertical="center" wrapText="1"/>
    </xf>
    <xf numFmtId="0" fontId="62" fillId="10" borderId="125" xfId="0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164" fontId="37" fillId="7" borderId="138" xfId="3" applyNumberFormat="1" applyFont="1" applyFill="1" applyBorder="1" applyAlignment="1">
      <alignment vertical="center"/>
    </xf>
    <xf numFmtId="164" fontId="59" fillId="14" borderId="16" xfId="0" applyNumberFormat="1" applyFont="1" applyFill="1" applyBorder="1" applyAlignment="1">
      <alignment vertical="center"/>
    </xf>
    <xf numFmtId="164" fontId="59" fillId="0" borderId="97" xfId="0" applyNumberFormat="1" applyFont="1" applyBorder="1" applyAlignment="1">
      <alignment vertical="center"/>
    </xf>
    <xf numFmtId="164" fontId="60" fillId="0" borderId="98" xfId="0" applyNumberFormat="1" applyFont="1" applyBorder="1" applyAlignment="1">
      <alignment vertical="center"/>
    </xf>
    <xf numFmtId="164" fontId="59" fillId="14" borderId="19" xfId="0" applyNumberFormat="1" applyFont="1" applyFill="1" applyBorder="1" applyAlignment="1">
      <alignment vertical="center"/>
    </xf>
    <xf numFmtId="164" fontId="117" fillId="0" borderId="0" xfId="0" applyNumberFormat="1" applyFont="1"/>
    <xf numFmtId="0" fontId="77" fillId="4" borderId="133" xfId="0" applyFont="1" applyFill="1" applyBorder="1" applyAlignment="1">
      <alignment vertical="center" wrapText="1"/>
    </xf>
    <xf numFmtId="164" fontId="56" fillId="4" borderId="141" xfId="0" applyNumberFormat="1" applyFont="1" applyFill="1" applyBorder="1" applyAlignment="1">
      <alignment vertical="center"/>
    </xf>
    <xf numFmtId="164" fontId="59" fillId="14" borderId="17" xfId="0" applyNumberFormat="1" applyFont="1" applyFill="1" applyBorder="1" applyAlignment="1">
      <alignment vertical="center"/>
    </xf>
    <xf numFmtId="164" fontId="59" fillId="0" borderId="87" xfId="0" applyNumberFormat="1" applyFont="1" applyBorder="1" applyAlignment="1">
      <alignment vertical="center"/>
    </xf>
    <xf numFmtId="164" fontId="60" fillId="0" borderId="90" xfId="0" applyNumberFormat="1" applyFont="1" applyBorder="1" applyAlignment="1">
      <alignment vertical="center"/>
    </xf>
    <xf numFmtId="164" fontId="59" fillId="14" borderId="142" xfId="0" applyNumberFormat="1" applyFont="1" applyFill="1" applyBorder="1" applyAlignment="1">
      <alignment vertical="center"/>
    </xf>
    <xf numFmtId="164" fontId="59" fillId="0" borderId="136" xfId="0" applyNumberFormat="1" applyFont="1" applyBorder="1" applyAlignment="1">
      <alignment vertical="center"/>
    </xf>
    <xf numFmtId="164" fontId="60" fillId="0" borderId="143" xfId="0" applyNumberFormat="1" applyFont="1" applyBorder="1" applyAlignment="1">
      <alignment vertical="center"/>
    </xf>
    <xf numFmtId="164" fontId="78" fillId="2" borderId="24" xfId="0" applyNumberFormat="1" applyFont="1" applyFill="1" applyBorder="1" applyAlignment="1">
      <alignment horizontal="right" vertical="center" wrapText="1"/>
    </xf>
    <xf numFmtId="164" fontId="118" fillId="2" borderId="24" xfId="0" applyNumberFormat="1" applyFont="1" applyFill="1" applyBorder="1" applyAlignment="1">
      <alignment horizontal="center" vertical="center" wrapText="1"/>
    </xf>
    <xf numFmtId="164" fontId="118" fillId="2" borderId="45" xfId="0" applyNumberFormat="1" applyFont="1" applyFill="1" applyBorder="1" applyAlignment="1">
      <alignment horizontal="center" vertical="center" wrapText="1"/>
    </xf>
    <xf numFmtId="164" fontId="9" fillId="14" borderId="99" xfId="0" applyNumberFormat="1" applyFont="1" applyFill="1" applyBorder="1"/>
    <xf numFmtId="164" fontId="9" fillId="14" borderId="88" xfId="0" applyNumberFormat="1" applyFont="1" applyFill="1" applyBorder="1"/>
    <xf numFmtId="164" fontId="119" fillId="14" borderId="19" xfId="0" applyNumberFormat="1" applyFont="1" applyFill="1" applyBorder="1"/>
    <xf numFmtId="0" fontId="81" fillId="0" borderId="0" xfId="2" applyFont="1" applyBorder="1" applyAlignment="1">
      <alignment horizontal="justify" vertical="center"/>
    </xf>
    <xf numFmtId="0" fontId="80" fillId="4" borderId="0" xfId="2" applyFont="1" applyFill="1" applyBorder="1" applyAlignment="1">
      <alignment horizontal="justify" vertical="center"/>
    </xf>
    <xf numFmtId="0" fontId="28" fillId="5" borderId="17" xfId="0" applyFont="1" applyFill="1" applyBorder="1" applyAlignment="1" applyProtection="1">
      <alignment horizontal="left" vertical="center" wrapText="1"/>
    </xf>
    <xf numFmtId="0" fontId="28" fillId="6" borderId="14" xfId="0" applyFont="1" applyFill="1" applyBorder="1" applyAlignment="1" applyProtection="1">
      <alignment horizontal="left" vertical="center" wrapText="1"/>
    </xf>
    <xf numFmtId="0" fontId="21" fillId="5" borderId="13" xfId="0" applyFont="1" applyFill="1" applyBorder="1" applyAlignment="1" applyProtection="1">
      <alignment horizontal="justify" vertical="center"/>
    </xf>
    <xf numFmtId="0" fontId="24" fillId="6" borderId="14" xfId="0" applyFont="1" applyFill="1" applyBorder="1" applyAlignment="1" applyProtection="1">
      <alignment horizontal="left" vertical="center" wrapText="1"/>
    </xf>
    <xf numFmtId="0" fontId="28" fillId="5" borderId="16" xfId="0" applyFont="1" applyFill="1" applyBorder="1" applyAlignment="1" applyProtection="1">
      <alignment horizontal="left" vertical="center" wrapText="1"/>
    </xf>
    <xf numFmtId="0" fontId="28" fillId="6" borderId="14" xfId="0" applyFont="1" applyFill="1" applyBorder="1" applyAlignment="1" applyProtection="1">
      <alignment horizontal="left" vertical="center"/>
    </xf>
    <xf numFmtId="0" fontId="21" fillId="0" borderId="13" xfId="0" applyFont="1" applyFill="1" applyBorder="1" applyAlignment="1" applyProtection="1">
      <alignment horizontal="justify" vertical="center"/>
    </xf>
    <xf numFmtId="0" fontId="18" fillId="0" borderId="0" xfId="0" applyFont="1" applyFill="1" applyAlignment="1" applyProtection="1">
      <alignment horizontal="justify" vertical="center"/>
    </xf>
    <xf numFmtId="0" fontId="21" fillId="0" borderId="0" xfId="0" applyFont="1" applyFill="1" applyAlignment="1" applyProtection="1">
      <alignment horizontal="justify" vertical="center"/>
    </xf>
    <xf numFmtId="0" fontId="28" fillId="5" borderId="21" xfId="0" applyFont="1" applyFill="1" applyBorder="1" applyAlignment="1" applyProtection="1">
      <alignment horizontal="left" vertical="center"/>
    </xf>
    <xf numFmtId="0" fontId="28" fillId="5" borderId="22" xfId="0" applyFont="1" applyFill="1" applyBorder="1" applyAlignment="1" applyProtection="1">
      <alignment horizontal="left" vertical="center"/>
    </xf>
    <xf numFmtId="0" fontId="37" fillId="0" borderId="0" xfId="0" applyFont="1" applyFill="1" applyAlignment="1" applyProtection="1">
      <alignment horizontal="left" vertical="center"/>
    </xf>
    <xf numFmtId="49" fontId="107" fillId="15" borderId="114" xfId="0" applyNumberFormat="1" applyFont="1" applyFill="1" applyBorder="1" applyAlignment="1">
      <alignment horizontal="left" vertical="center"/>
    </xf>
    <xf numFmtId="49" fontId="107" fillId="15" borderId="122" xfId="0" applyNumberFormat="1" applyFont="1" applyFill="1" applyBorder="1" applyAlignment="1">
      <alignment horizontal="left" vertical="center"/>
    </xf>
    <xf numFmtId="49" fontId="107" fillId="15" borderId="123" xfId="0" applyNumberFormat="1" applyFont="1" applyFill="1" applyBorder="1" applyAlignment="1">
      <alignment horizontal="left" vertical="center"/>
    </xf>
    <xf numFmtId="49" fontId="114" fillId="0" borderId="100" xfId="0" applyNumberFormat="1" applyFont="1" applyFill="1" applyBorder="1" applyAlignment="1">
      <alignment horizontal="left" vertical="center"/>
    </xf>
    <xf numFmtId="49" fontId="94" fillId="16" borderId="69" xfId="2" applyNumberFormat="1" applyFont="1" applyFill="1" applyBorder="1" applyAlignment="1">
      <alignment horizontal="left" vertical="center"/>
    </xf>
    <xf numFmtId="49" fontId="40" fillId="11" borderId="31" xfId="3" applyNumberFormat="1" applyFont="1" applyFill="1" applyBorder="1" applyAlignment="1">
      <alignment horizontal="left" vertical="center" wrapText="1"/>
    </xf>
    <xf numFmtId="2" fontId="4" fillId="2" borderId="103" xfId="0" applyNumberFormat="1" applyFont="1" applyFill="1" applyBorder="1" applyAlignment="1">
      <alignment horizontal="center" vertical="center" wrapText="1"/>
    </xf>
    <xf numFmtId="0" fontId="62" fillId="10" borderId="43" xfId="0" applyFont="1" applyFill="1" applyBorder="1" applyAlignment="1">
      <alignment horizontal="left" vertical="center" wrapText="1"/>
    </xf>
    <xf numFmtId="0" fontId="62" fillId="10" borderId="125" xfId="0" applyFont="1" applyFill="1" applyBorder="1" applyAlignment="1">
      <alignment horizontal="left" vertical="center" wrapText="1"/>
    </xf>
    <xf numFmtId="2" fontId="102" fillId="0" borderId="0" xfId="0" applyNumberFormat="1" applyFont="1" applyBorder="1" applyAlignment="1">
      <alignment horizontal="left"/>
    </xf>
    <xf numFmtId="2" fontId="102" fillId="0" borderId="90" xfId="0" applyNumberFormat="1" applyFont="1" applyBorder="1" applyAlignment="1">
      <alignment horizontal="left"/>
    </xf>
    <xf numFmtId="2" fontId="102" fillId="0" borderId="91" xfId="0" applyNumberFormat="1" applyFont="1" applyBorder="1" applyAlignment="1">
      <alignment horizontal="left"/>
    </xf>
    <xf numFmtId="2" fontId="102" fillId="0" borderId="92" xfId="0" applyNumberFormat="1" applyFont="1" applyBorder="1" applyAlignment="1">
      <alignment horizontal="left"/>
    </xf>
    <xf numFmtId="49" fontId="40" fillId="6" borderId="28" xfId="3" applyNumberFormat="1" applyFont="1" applyFill="1" applyBorder="1" applyAlignment="1">
      <alignment horizontal="left" vertical="center" wrapText="1"/>
    </xf>
    <xf numFmtId="2" fontId="53" fillId="4" borderId="18" xfId="0" applyNumberFormat="1" applyFont="1" applyFill="1" applyBorder="1" applyAlignment="1">
      <alignment horizontal="left" vertical="center"/>
    </xf>
    <xf numFmtId="2" fontId="53" fillId="4" borderId="59" xfId="0" applyNumberFormat="1" applyFont="1" applyFill="1" applyBorder="1" applyAlignment="1">
      <alignment horizontal="left" vertical="center"/>
    </xf>
    <xf numFmtId="49" fontId="44" fillId="7" borderId="129" xfId="3" applyNumberFormat="1" applyFont="1" applyFill="1" applyBorder="1" applyAlignment="1">
      <alignment horizontal="left" vertical="center" wrapText="1"/>
    </xf>
    <xf numFmtId="0" fontId="55" fillId="9" borderId="37" xfId="1" applyFont="1" applyFill="1" applyBorder="1" applyAlignment="1">
      <alignment horizontal="left" vertical="center"/>
    </xf>
    <xf numFmtId="0" fontId="55" fillId="9" borderId="38" xfId="1" applyFont="1" applyFill="1" applyBorder="1" applyAlignment="1">
      <alignment horizontal="left" vertical="center"/>
    </xf>
    <xf numFmtId="0" fontId="39" fillId="0" borderId="0" xfId="3" applyFont="1" applyAlignment="1">
      <alignment horizontal="left" vertical="center" wrapText="1"/>
    </xf>
    <xf numFmtId="164" fontId="39" fillId="8" borderId="14" xfId="3" applyNumberFormat="1" applyFont="1" applyFill="1" applyBorder="1" applyAlignment="1">
      <alignment horizontal="right" vertical="center" wrapText="1"/>
    </xf>
    <xf numFmtId="164" fontId="39" fillId="8" borderId="45" xfId="3" applyNumberFormat="1" applyFont="1" applyFill="1" applyBorder="1" applyAlignment="1">
      <alignment horizontal="right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2" fontId="4" fillId="2" borderId="26" xfId="0" applyNumberFormat="1" applyFont="1" applyFill="1" applyBorder="1" applyAlignment="1">
      <alignment horizontal="center" vertical="center" wrapText="1"/>
    </xf>
    <xf numFmtId="2" fontId="53" fillId="4" borderId="54" xfId="0" applyNumberFormat="1" applyFont="1" applyFill="1" applyBorder="1" applyAlignment="1">
      <alignment horizontal="left" vertical="center"/>
    </xf>
    <xf numFmtId="2" fontId="53" fillId="4" borderId="58" xfId="0" applyNumberFormat="1" applyFont="1" applyFill="1" applyBorder="1" applyAlignment="1">
      <alignment horizontal="left" vertical="center"/>
    </xf>
    <xf numFmtId="0" fontId="64" fillId="4" borderId="94" xfId="0" applyFont="1" applyFill="1" applyBorder="1" applyAlignment="1">
      <alignment horizontal="left" vertical="center" wrapText="1"/>
    </xf>
    <xf numFmtId="0" fontId="64" fillId="4" borderId="95" xfId="0" applyFont="1" applyFill="1" applyBorder="1" applyAlignment="1">
      <alignment horizontal="left" vertical="center" wrapText="1"/>
    </xf>
    <xf numFmtId="2" fontId="53" fillId="4" borderId="55" xfId="0" applyNumberFormat="1" applyFont="1" applyFill="1" applyBorder="1" applyAlignment="1">
      <alignment horizontal="left" vertical="center"/>
    </xf>
    <xf numFmtId="2" fontId="53" fillId="4" borderId="60" xfId="0" applyNumberFormat="1" applyFont="1" applyFill="1" applyBorder="1" applyAlignment="1">
      <alignment horizontal="left" vertical="center"/>
    </xf>
    <xf numFmtId="0" fontId="62" fillId="4" borderId="100" xfId="0" applyFont="1" applyFill="1" applyBorder="1" applyAlignment="1">
      <alignment horizontal="left" vertical="center" wrapText="1"/>
    </xf>
    <xf numFmtId="0" fontId="62" fillId="4" borderId="0" xfId="0" applyFont="1" applyFill="1" applyBorder="1" applyAlignment="1">
      <alignment horizontal="left" vertical="center" wrapText="1"/>
    </xf>
    <xf numFmtId="2" fontId="59" fillId="0" borderId="100" xfId="0" applyNumberFormat="1" applyFont="1" applyBorder="1" applyAlignment="1">
      <alignment horizontal="left" vertical="center"/>
    </xf>
    <xf numFmtId="0" fontId="56" fillId="4" borderId="132" xfId="0" applyFont="1" applyFill="1" applyBorder="1" applyAlignment="1">
      <alignment horizontal="left" vertical="center" wrapText="1"/>
    </xf>
    <xf numFmtId="0" fontId="56" fillId="4" borderId="32" xfId="0" applyFont="1" applyFill="1" applyBorder="1" applyAlignment="1">
      <alignment horizontal="left" vertical="center" wrapText="1"/>
    </xf>
    <xf numFmtId="0" fontId="45" fillId="4" borderId="133" xfId="0" applyFont="1" applyFill="1" applyBorder="1" applyAlignment="1">
      <alignment horizontal="left" vertical="center" wrapText="1"/>
    </xf>
    <xf numFmtId="0" fontId="45" fillId="4" borderId="33" xfId="0" applyFont="1" applyFill="1" applyBorder="1" applyAlignment="1">
      <alignment horizontal="left" vertical="center" wrapText="1"/>
    </xf>
    <xf numFmtId="0" fontId="64" fillId="4" borderId="61" xfId="0" applyFont="1" applyFill="1" applyBorder="1" applyAlignment="1">
      <alignment horizontal="left" vertical="center" wrapText="1"/>
    </xf>
    <xf numFmtId="0" fontId="64" fillId="4" borderId="130" xfId="0" applyFont="1" applyFill="1" applyBorder="1" applyAlignment="1">
      <alignment horizontal="left" vertical="center" wrapText="1"/>
    </xf>
    <xf numFmtId="49" fontId="40" fillId="6" borderId="62" xfId="3" applyNumberFormat="1" applyFont="1" applyFill="1" applyBorder="1" applyAlignment="1">
      <alignment horizontal="left" vertical="center" wrapText="1"/>
    </xf>
    <xf numFmtId="49" fontId="40" fillId="6" borderId="57" xfId="3" applyNumberFormat="1" applyFont="1" applyFill="1" applyBorder="1" applyAlignment="1">
      <alignment horizontal="left" vertical="center" wrapText="1"/>
    </xf>
    <xf numFmtId="0" fontId="64" fillId="3" borderId="61" xfId="2" applyFont="1" applyFill="1" applyBorder="1" applyAlignment="1">
      <alignment horizontal="left" vertical="center" wrapText="1"/>
    </xf>
    <xf numFmtId="0" fontId="64" fillId="3" borderId="130" xfId="2" applyFont="1" applyFill="1" applyBorder="1" applyAlignment="1">
      <alignment horizontal="left" vertical="center" wrapText="1"/>
    </xf>
    <xf numFmtId="0" fontId="64" fillId="3" borderId="131" xfId="2" applyFont="1" applyFill="1" applyBorder="1" applyAlignment="1">
      <alignment horizontal="left" vertical="center" wrapText="1"/>
    </xf>
    <xf numFmtId="0" fontId="64" fillId="4" borderId="131" xfId="0" applyFont="1" applyFill="1" applyBorder="1" applyAlignment="1">
      <alignment horizontal="left" vertical="center" wrapText="1"/>
    </xf>
    <xf numFmtId="0" fontId="64" fillId="4" borderId="134" xfId="0" applyFont="1" applyFill="1" applyBorder="1" applyAlignment="1">
      <alignment horizontal="left" vertical="center" wrapText="1"/>
    </xf>
    <xf numFmtId="0" fontId="64" fillId="4" borderId="135" xfId="0" applyFont="1" applyFill="1" applyBorder="1" applyAlignment="1">
      <alignment horizontal="left" vertical="center" wrapText="1"/>
    </xf>
    <xf numFmtId="0" fontId="43" fillId="0" borderId="0" xfId="3" applyFont="1" applyAlignment="1">
      <alignment horizontal="left" vertical="center"/>
    </xf>
    <xf numFmtId="0" fontId="64" fillId="4" borderId="139" xfId="0" applyFont="1" applyFill="1" applyBorder="1" applyAlignment="1">
      <alignment horizontal="left" vertical="center" wrapText="1"/>
    </xf>
    <xf numFmtId="0" fontId="64" fillId="4" borderId="140" xfId="0" applyFont="1" applyFill="1" applyBorder="1" applyAlignment="1">
      <alignment horizontal="left" vertical="center" wrapText="1"/>
    </xf>
  </cellXfs>
  <cellStyles count="8">
    <cellStyle name="Excel Built-in Normal" xfId="1"/>
    <cellStyle name="Excel Built-in Normal 1" xfId="2"/>
    <cellStyle name="Excel Built-in Normal 3" xfId="6"/>
    <cellStyle name="Header" xfId="5"/>
    <cellStyle name="Normální" xfId="0" builtinId="0"/>
    <cellStyle name="Normální 2" xfId="4"/>
    <cellStyle name="Normální 3" xfId="3"/>
    <cellStyle name="Normální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142"/>
  <sheetViews>
    <sheetView topLeftCell="A19" workbookViewId="0">
      <selection activeCell="E31" sqref="E31"/>
    </sheetView>
  </sheetViews>
  <sheetFormatPr defaultRowHeight="15" x14ac:dyDescent="0.25"/>
  <cols>
    <col min="1" max="1" width="7.7109375" style="6" customWidth="1"/>
    <col min="2" max="2" width="33.7109375" style="6" customWidth="1"/>
    <col min="3" max="4" width="19.7109375" style="6" customWidth="1"/>
    <col min="5" max="5" width="19.7109375" style="7" customWidth="1"/>
  </cols>
  <sheetData>
    <row r="1" spans="1:5" s="106" customFormat="1" x14ac:dyDescent="0.25">
      <c r="A1" s="6"/>
      <c r="B1" s="6"/>
      <c r="C1" s="6"/>
      <c r="D1" s="6"/>
      <c r="E1" s="7"/>
    </row>
    <row r="2" spans="1:5" s="106" customFormat="1" ht="21" customHeight="1" x14ac:dyDescent="0.25">
      <c r="A2" s="8" t="s">
        <v>24</v>
      </c>
      <c r="B2" s="9"/>
      <c r="C2" s="9"/>
      <c r="D2" s="9"/>
      <c r="E2" s="10"/>
    </row>
    <row r="3" spans="1:5" s="107" customFormat="1" ht="15.75" customHeight="1" x14ac:dyDescent="0.25">
      <c r="A3" s="11"/>
      <c r="B3" s="6"/>
      <c r="C3" s="6"/>
      <c r="D3" s="6"/>
      <c r="E3" s="7"/>
    </row>
    <row r="4" spans="1:5" s="107" customFormat="1" ht="15.75" customHeight="1" x14ac:dyDescent="0.25">
      <c r="A4" s="295" t="s">
        <v>25</v>
      </c>
      <c r="B4" s="295"/>
      <c r="C4" s="295"/>
      <c r="D4" s="295"/>
      <c r="E4" s="7"/>
    </row>
    <row r="5" spans="1:5" s="107" customFormat="1" ht="15.75" customHeight="1" x14ac:dyDescent="0.25">
      <c r="A5" s="12" t="s">
        <v>148</v>
      </c>
      <c r="B5" s="6"/>
      <c r="C5" s="6"/>
      <c r="D5" s="6"/>
      <c r="E5" s="7">
        <v>68000000</v>
      </c>
    </row>
    <row r="6" spans="1:5" s="107" customFormat="1" ht="15.75" customHeight="1" x14ac:dyDescent="0.25">
      <c r="A6" s="94" t="s">
        <v>111</v>
      </c>
      <c r="B6" s="95"/>
      <c r="C6" s="95"/>
      <c r="D6" s="95"/>
      <c r="E6" s="96">
        <v>15483</v>
      </c>
    </row>
    <row r="7" spans="1:5" s="107" customFormat="1" ht="15.75" customHeight="1" x14ac:dyDescent="0.25">
      <c r="A7" s="94" t="s">
        <v>149</v>
      </c>
      <c r="B7" s="95"/>
      <c r="C7" s="95"/>
      <c r="D7" s="95"/>
      <c r="E7" s="96">
        <v>129775.59</v>
      </c>
    </row>
    <row r="8" spans="1:5" s="107" customFormat="1" ht="15.75" customHeight="1" x14ac:dyDescent="0.25">
      <c r="A8" s="94" t="s">
        <v>157</v>
      </c>
      <c r="B8" s="95"/>
      <c r="C8" s="95"/>
      <c r="D8" s="95"/>
      <c r="E8" s="96">
        <v>5032000</v>
      </c>
    </row>
    <row r="9" spans="1:5" s="107" customFormat="1" ht="15.75" customHeight="1" x14ac:dyDescent="0.25">
      <c r="A9" s="94" t="s">
        <v>159</v>
      </c>
      <c r="B9" s="95"/>
      <c r="C9" s="95"/>
      <c r="D9" s="95"/>
      <c r="E9" s="96">
        <v>0</v>
      </c>
    </row>
    <row r="10" spans="1:5" s="107" customFormat="1" ht="15.75" customHeight="1" x14ac:dyDescent="0.25">
      <c r="A10" s="94" t="s">
        <v>162</v>
      </c>
      <c r="B10" s="95"/>
      <c r="C10" s="95"/>
      <c r="D10" s="95"/>
      <c r="E10" s="96">
        <v>32000</v>
      </c>
    </row>
    <row r="11" spans="1:5" s="107" customFormat="1" ht="15.75" customHeight="1" x14ac:dyDescent="0.25">
      <c r="A11" s="94" t="s">
        <v>163</v>
      </c>
      <c r="B11" s="95"/>
      <c r="C11" s="95"/>
      <c r="D11" s="95"/>
      <c r="E11" s="96">
        <v>3400505</v>
      </c>
    </row>
    <row r="12" spans="1:5" s="107" customFormat="1" ht="15.75" customHeight="1" x14ac:dyDescent="0.25">
      <c r="A12" s="94" t="s">
        <v>164</v>
      </c>
      <c r="B12" s="95"/>
      <c r="C12" s="95"/>
      <c r="D12" s="95"/>
      <c r="E12" s="96">
        <f>SUM(E14:E15)</f>
        <v>186874.61</v>
      </c>
    </row>
    <row r="13" spans="1:5" s="107" customFormat="1" ht="15.75" customHeight="1" x14ac:dyDescent="0.25">
      <c r="A13" s="286" t="s">
        <v>112</v>
      </c>
      <c r="B13" s="286"/>
      <c r="C13" s="286"/>
      <c r="D13" s="286"/>
      <c r="E13" s="97"/>
    </row>
    <row r="14" spans="1:5" s="107" customFormat="1" ht="15.75" customHeight="1" x14ac:dyDescent="0.25">
      <c r="A14" s="287" t="s">
        <v>113</v>
      </c>
      <c r="B14" s="287"/>
      <c r="C14" s="287"/>
      <c r="D14" s="287"/>
      <c r="E14" s="96">
        <v>186874.61</v>
      </c>
    </row>
    <row r="15" spans="1:5" s="107" customFormat="1" ht="15.75" customHeight="1" thickBot="1" x14ac:dyDescent="0.3">
      <c r="A15" s="98" t="s">
        <v>114</v>
      </c>
      <c r="B15" s="99"/>
      <c r="C15" s="99"/>
      <c r="D15" s="100"/>
      <c r="E15" s="96">
        <v>0</v>
      </c>
    </row>
    <row r="16" spans="1:5" s="107" customFormat="1" ht="15.75" customHeight="1" x14ac:dyDescent="0.25">
      <c r="A16" s="294" t="s">
        <v>26</v>
      </c>
      <c r="B16" s="294"/>
      <c r="C16" s="294"/>
      <c r="D16" s="294"/>
      <c r="E16" s="13">
        <f>SUM(E5:E12)</f>
        <v>76796638.200000003</v>
      </c>
    </row>
    <row r="17" spans="1:5" s="107" customFormat="1" ht="9.9499999999999993" customHeight="1" x14ac:dyDescent="0.25">
      <c r="A17" s="14"/>
      <c r="B17" s="6"/>
      <c r="C17" s="6"/>
      <c r="D17" s="6"/>
      <c r="E17" s="7"/>
    </row>
    <row r="18" spans="1:5" s="107" customFormat="1" ht="15.75" customHeight="1" x14ac:dyDescent="0.25">
      <c r="A18" s="295" t="s">
        <v>27</v>
      </c>
      <c r="B18" s="295"/>
      <c r="C18" s="295"/>
      <c r="D18" s="295"/>
      <c r="E18" s="7"/>
    </row>
    <row r="19" spans="1:5" s="107" customFormat="1" ht="15.75" customHeight="1" x14ac:dyDescent="0.25">
      <c r="A19" s="12" t="s">
        <v>148</v>
      </c>
      <c r="B19" s="6"/>
      <c r="C19" s="6"/>
      <c r="D19" s="6"/>
      <c r="E19" s="7">
        <v>88436849.400000006</v>
      </c>
    </row>
    <row r="20" spans="1:5" s="107" customFormat="1" ht="15.75" customHeight="1" x14ac:dyDescent="0.25">
      <c r="A20" s="94" t="s">
        <v>111</v>
      </c>
      <c r="B20" s="95"/>
      <c r="C20" s="95"/>
      <c r="D20" s="95"/>
      <c r="E20" s="96">
        <v>15483</v>
      </c>
    </row>
    <row r="21" spans="1:5" s="107" customFormat="1" ht="15.75" customHeight="1" x14ac:dyDescent="0.25">
      <c r="A21" s="94" t="s">
        <v>149</v>
      </c>
      <c r="B21" s="95"/>
      <c r="C21" s="95"/>
      <c r="D21" s="95"/>
      <c r="E21" s="96">
        <v>129775.59</v>
      </c>
    </row>
    <row r="22" spans="1:5" s="107" customFormat="1" ht="15.75" customHeight="1" x14ac:dyDescent="0.25">
      <c r="A22" s="94" t="s">
        <v>157</v>
      </c>
      <c r="B22" s="95"/>
      <c r="C22" s="95"/>
      <c r="D22" s="95"/>
      <c r="E22" s="96">
        <v>5032000</v>
      </c>
    </row>
    <row r="23" spans="1:5" s="107" customFormat="1" ht="15.75" customHeight="1" x14ac:dyDescent="0.25">
      <c r="A23" s="94" t="s">
        <v>159</v>
      </c>
      <c r="B23" s="95"/>
      <c r="C23" s="95"/>
      <c r="D23" s="95"/>
      <c r="E23" s="96">
        <v>0</v>
      </c>
    </row>
    <row r="24" spans="1:5" s="107" customFormat="1" ht="15.75" customHeight="1" x14ac:dyDescent="0.25">
      <c r="A24" s="94" t="s">
        <v>162</v>
      </c>
      <c r="B24" s="95"/>
      <c r="C24" s="95"/>
      <c r="D24" s="95"/>
      <c r="E24" s="96">
        <v>32000</v>
      </c>
    </row>
    <row r="25" spans="1:5" s="107" customFormat="1" ht="15.75" customHeight="1" x14ac:dyDescent="0.25">
      <c r="A25" s="94" t="s">
        <v>163</v>
      </c>
      <c r="B25" s="95"/>
      <c r="C25" s="95"/>
      <c r="D25" s="95"/>
      <c r="E25" s="96">
        <v>3400505</v>
      </c>
    </row>
    <row r="26" spans="1:5" s="107" customFormat="1" ht="15.75" customHeight="1" x14ac:dyDescent="0.25">
      <c r="A26" s="94" t="s">
        <v>164</v>
      </c>
      <c r="B26" s="95"/>
      <c r="C26" s="95"/>
      <c r="D26" s="95"/>
      <c r="E26" s="96">
        <f>SUM(E28:E29)</f>
        <v>186874.61</v>
      </c>
    </row>
    <row r="27" spans="1:5" s="107" customFormat="1" ht="15.75" customHeight="1" x14ac:dyDescent="0.25">
      <c r="A27" s="286" t="s">
        <v>112</v>
      </c>
      <c r="B27" s="286"/>
      <c r="C27" s="286"/>
      <c r="D27" s="286"/>
      <c r="E27" s="97"/>
    </row>
    <row r="28" spans="1:5" s="107" customFormat="1" ht="15.75" customHeight="1" x14ac:dyDescent="0.25">
      <c r="A28" s="287" t="s">
        <v>113</v>
      </c>
      <c r="B28" s="287"/>
      <c r="C28" s="287"/>
      <c r="D28" s="287"/>
      <c r="E28" s="96">
        <v>186874.61</v>
      </c>
    </row>
    <row r="29" spans="1:5" s="107" customFormat="1" ht="15.75" customHeight="1" thickBot="1" x14ac:dyDescent="0.3">
      <c r="A29" s="98" t="s">
        <v>114</v>
      </c>
      <c r="B29" s="99"/>
      <c r="C29" s="99"/>
      <c r="D29" s="100"/>
      <c r="E29" s="96">
        <v>0</v>
      </c>
    </row>
    <row r="30" spans="1:5" s="107" customFormat="1" ht="15.75" customHeight="1" x14ac:dyDescent="0.25">
      <c r="A30" s="294" t="s">
        <v>28</v>
      </c>
      <c r="B30" s="294"/>
      <c r="C30" s="294"/>
      <c r="D30" s="294"/>
      <c r="E30" s="13">
        <f>SUM(E19:E26)</f>
        <v>97233487.600000009</v>
      </c>
    </row>
    <row r="31" spans="1:5" s="107" customFormat="1" ht="9.9499999999999993" customHeight="1" x14ac:dyDescent="0.25">
      <c r="A31" s="14"/>
      <c r="B31" s="6"/>
      <c r="C31" s="6"/>
      <c r="D31" s="6"/>
      <c r="E31" s="15"/>
    </row>
    <row r="32" spans="1:5" s="107" customFormat="1" ht="15.75" customHeight="1" x14ac:dyDescent="0.25">
      <c r="A32" s="295" t="s">
        <v>29</v>
      </c>
      <c r="B32" s="295"/>
      <c r="C32" s="295"/>
      <c r="D32" s="295"/>
      <c r="E32" s="15"/>
    </row>
    <row r="33" spans="1:5" s="107" customFormat="1" ht="15.75" customHeight="1" x14ac:dyDescent="0.25">
      <c r="A33" s="296" t="s">
        <v>99</v>
      </c>
      <c r="B33" s="296"/>
      <c r="C33" s="296"/>
      <c r="D33" s="296"/>
      <c r="E33" s="15">
        <v>10000000</v>
      </c>
    </row>
    <row r="34" spans="1:5" s="107" customFormat="1" ht="15.75" customHeight="1" x14ac:dyDescent="0.25">
      <c r="A34" s="296" t="s">
        <v>100</v>
      </c>
      <c r="B34" s="296"/>
      <c r="C34" s="296"/>
      <c r="D34" s="296"/>
      <c r="E34" s="15">
        <v>12000000</v>
      </c>
    </row>
    <row r="35" spans="1:5" s="107" customFormat="1" ht="15.75" customHeight="1" thickBot="1" x14ac:dyDescent="0.3">
      <c r="A35" s="296" t="s">
        <v>101</v>
      </c>
      <c r="B35" s="296"/>
      <c r="C35" s="296"/>
      <c r="D35" s="296"/>
      <c r="E35" s="15">
        <v>-1563150.6</v>
      </c>
    </row>
    <row r="36" spans="1:5" s="107" customFormat="1" ht="15.75" customHeight="1" x14ac:dyDescent="0.25">
      <c r="A36" s="290" t="s">
        <v>30</v>
      </c>
      <c r="B36" s="290"/>
      <c r="C36" s="290"/>
      <c r="D36" s="290"/>
      <c r="E36" s="13">
        <f>SUM(E33:E35)</f>
        <v>20436849.399999999</v>
      </c>
    </row>
    <row r="37" spans="1:5" ht="9.9499999999999993" customHeight="1" x14ac:dyDescent="0.25"/>
    <row r="38" spans="1:5" ht="9.9499999999999993" customHeight="1" x14ac:dyDescent="0.25"/>
    <row r="39" spans="1:5" ht="9.9499999999999993" customHeight="1" x14ac:dyDescent="0.25"/>
    <row r="40" spans="1:5" ht="9.9499999999999993" customHeight="1" x14ac:dyDescent="0.25"/>
    <row r="41" spans="1:5" ht="9.9499999999999993" customHeight="1" x14ac:dyDescent="0.25"/>
    <row r="42" spans="1:5" ht="9.9499999999999993" customHeight="1" x14ac:dyDescent="0.25"/>
    <row r="43" spans="1:5" ht="9.9499999999999993" customHeight="1" x14ac:dyDescent="0.25"/>
    <row r="44" spans="1:5" ht="9.9499999999999993" customHeight="1" x14ac:dyDescent="0.25"/>
    <row r="45" spans="1:5" ht="9.9499999999999993" customHeight="1" x14ac:dyDescent="0.25"/>
    <row r="46" spans="1:5" ht="9.9499999999999993" customHeight="1" x14ac:dyDescent="0.25"/>
    <row r="47" spans="1:5" ht="9.9499999999999993" customHeight="1" x14ac:dyDescent="0.25"/>
    <row r="48" spans="1:5" ht="9.9499999999999993" customHeight="1" x14ac:dyDescent="0.25"/>
    <row r="49" spans="1:5" ht="9.9499999999999993" customHeight="1" x14ac:dyDescent="0.25"/>
    <row r="50" spans="1:5" ht="9.9499999999999993" customHeight="1" x14ac:dyDescent="0.25"/>
    <row r="51" spans="1:5" ht="9.9499999999999993" customHeight="1" x14ac:dyDescent="0.25"/>
    <row r="52" spans="1:5" ht="9.9499999999999993" customHeight="1" x14ac:dyDescent="0.25"/>
    <row r="53" spans="1:5" ht="9.9499999999999993" customHeight="1" x14ac:dyDescent="0.25"/>
    <row r="54" spans="1:5" ht="25.5" customHeight="1" thickBot="1" x14ac:dyDescent="0.3">
      <c r="A54" s="8" t="s">
        <v>31</v>
      </c>
      <c r="B54" s="9"/>
      <c r="C54" s="9"/>
      <c r="D54" s="9"/>
      <c r="E54" s="10"/>
    </row>
    <row r="55" spans="1:5" ht="18" customHeight="1" thickBot="1" x14ac:dyDescent="0.3">
      <c r="A55" s="291" t="s">
        <v>32</v>
      </c>
      <c r="B55" s="291"/>
      <c r="C55" s="16" t="s">
        <v>52</v>
      </c>
      <c r="D55" s="16" t="s">
        <v>115</v>
      </c>
      <c r="E55" s="101" t="s">
        <v>116</v>
      </c>
    </row>
    <row r="56" spans="1:5" ht="15.75" customHeight="1" x14ac:dyDescent="0.25">
      <c r="A56" s="292" t="s">
        <v>50</v>
      </c>
      <c r="B56" s="292"/>
      <c r="C56" s="17">
        <f>SUM(E5)</f>
        <v>68000000</v>
      </c>
      <c r="D56" s="17">
        <f>SUM(E6+E7+E8+E9+E10+E11+E12)</f>
        <v>8796638.1999999993</v>
      </c>
      <c r="E56" s="189">
        <f>SUM(C56+D56)</f>
        <v>76796638.200000003</v>
      </c>
    </row>
    <row r="57" spans="1:5" ht="15.75" customHeight="1" thickBot="1" x14ac:dyDescent="0.3">
      <c r="A57" s="288" t="s">
        <v>51</v>
      </c>
      <c r="B57" s="288"/>
      <c r="C57" s="18">
        <f>SUM(E19)</f>
        <v>88436849.400000006</v>
      </c>
      <c r="D57" s="18">
        <f>SUM(E20+E21+E22+E23+E24+E25+E26)</f>
        <v>8796638.1999999993</v>
      </c>
      <c r="E57" s="189">
        <f>SUM(C57+D57)</f>
        <v>97233487.600000009</v>
      </c>
    </row>
    <row r="58" spans="1:5" ht="15.75" customHeight="1" thickBot="1" x14ac:dyDescent="0.3">
      <c r="A58" s="293" t="s">
        <v>33</v>
      </c>
      <c r="B58" s="293"/>
      <c r="C58" s="19">
        <f>SUM(C56-C57)</f>
        <v>-20436849.400000006</v>
      </c>
      <c r="D58" s="19">
        <f t="shared" ref="D58:E58" si="0">SUM(D56-D57)</f>
        <v>0</v>
      </c>
      <c r="E58" s="102">
        <f t="shared" si="0"/>
        <v>-20436849.400000006</v>
      </c>
    </row>
    <row r="59" spans="1:5" ht="5.0999999999999996" customHeight="1" thickBot="1" x14ac:dyDescent="0.3">
      <c r="A59" s="20"/>
      <c r="B59" s="20"/>
      <c r="C59" s="20"/>
      <c r="D59" s="20"/>
      <c r="E59" s="20"/>
    </row>
    <row r="60" spans="1:5" ht="18" customHeight="1" thickBot="1" x14ac:dyDescent="0.3">
      <c r="A60" s="289" t="s">
        <v>34</v>
      </c>
      <c r="B60" s="289"/>
      <c r="C60" s="16" t="s">
        <v>52</v>
      </c>
      <c r="D60" s="16" t="s">
        <v>115</v>
      </c>
      <c r="E60" s="101" t="s">
        <v>116</v>
      </c>
    </row>
    <row r="61" spans="1:5" ht="21.95" customHeight="1" x14ac:dyDescent="0.25">
      <c r="A61" s="21" t="s">
        <v>35</v>
      </c>
      <c r="B61" s="22" t="s">
        <v>36</v>
      </c>
      <c r="C61" s="23">
        <f>SUM(E33)</f>
        <v>10000000</v>
      </c>
      <c r="D61" s="23">
        <v>0</v>
      </c>
      <c r="E61" s="189">
        <f>SUM(C61+D61)</f>
        <v>10000000</v>
      </c>
    </row>
    <row r="62" spans="1:5" ht="21.95" customHeight="1" x14ac:dyDescent="0.25">
      <c r="A62" s="21" t="s">
        <v>74</v>
      </c>
      <c r="B62" s="22" t="s">
        <v>45</v>
      </c>
      <c r="C62" s="23">
        <v>12000000</v>
      </c>
      <c r="D62" s="23">
        <v>0</v>
      </c>
      <c r="E62" s="189">
        <f>SUM(C62+D62)</f>
        <v>12000000</v>
      </c>
    </row>
    <row r="63" spans="1:5" ht="21.95" customHeight="1" x14ac:dyDescent="0.25">
      <c r="A63" s="21" t="s">
        <v>37</v>
      </c>
      <c r="B63" s="22" t="s">
        <v>38</v>
      </c>
      <c r="C63" s="24">
        <v>-1563150.6</v>
      </c>
      <c r="D63" s="24">
        <v>0</v>
      </c>
      <c r="E63" s="189">
        <f>SUM(C63+D63)</f>
        <v>-1563150.6</v>
      </c>
    </row>
    <row r="64" spans="1:5" ht="21.95" customHeight="1" thickBot="1" x14ac:dyDescent="0.3">
      <c r="A64" s="25" t="s">
        <v>39</v>
      </c>
      <c r="B64" s="26" t="s">
        <v>40</v>
      </c>
      <c r="C64" s="27">
        <v>0</v>
      </c>
      <c r="D64" s="27">
        <v>0</v>
      </c>
      <c r="E64" s="189">
        <f>SUM(C64+D64)</f>
        <v>0</v>
      </c>
    </row>
    <row r="65" spans="1:5" ht="15.75" customHeight="1" thickBot="1" x14ac:dyDescent="0.3">
      <c r="A65" s="289" t="s">
        <v>41</v>
      </c>
      <c r="B65" s="289"/>
      <c r="C65" s="19">
        <f>SUM(C61:C64)</f>
        <v>20436849.399999999</v>
      </c>
      <c r="D65" s="19">
        <f t="shared" ref="D65:E65" si="1">SUM(D61:D64)</f>
        <v>0</v>
      </c>
      <c r="E65" s="102">
        <f t="shared" si="1"/>
        <v>20436849.399999999</v>
      </c>
    </row>
    <row r="66" spans="1:5" ht="5.0999999999999996" customHeight="1" thickBot="1" x14ac:dyDescent="0.3">
      <c r="A66" s="28"/>
      <c r="B66" s="28"/>
      <c r="C66" s="29"/>
      <c r="D66" s="29"/>
      <c r="E66" s="29"/>
    </row>
    <row r="67" spans="1:5" ht="18" customHeight="1" thickBot="1" x14ac:dyDescent="0.3">
      <c r="A67" s="289" t="s">
        <v>42</v>
      </c>
      <c r="B67" s="289"/>
      <c r="C67" s="16" t="s">
        <v>52</v>
      </c>
      <c r="D67" s="16" t="s">
        <v>115</v>
      </c>
      <c r="E67" s="101" t="s">
        <v>116</v>
      </c>
    </row>
    <row r="68" spans="1:5" ht="15.75" customHeight="1" x14ac:dyDescent="0.25">
      <c r="A68" s="297" t="s">
        <v>43</v>
      </c>
      <c r="B68" s="297"/>
      <c r="C68" s="30">
        <f>SUM(C56+C61+C62)</f>
        <v>90000000</v>
      </c>
      <c r="D68" s="30">
        <f>SUM(D56+D61+D62)</f>
        <v>8796638.1999999993</v>
      </c>
      <c r="E68" s="103">
        <f>SUM(E56+E61+E62)</f>
        <v>98796638.200000003</v>
      </c>
    </row>
    <row r="69" spans="1:5" ht="15.75" customHeight="1" thickBot="1" x14ac:dyDescent="0.3">
      <c r="A69" s="298" t="s">
        <v>44</v>
      </c>
      <c r="B69" s="298"/>
      <c r="C69" s="31">
        <f>SUM(C57-C63)</f>
        <v>90000000</v>
      </c>
      <c r="D69" s="31">
        <f>SUM(D57-D63)</f>
        <v>8796638.1999999993</v>
      </c>
      <c r="E69" s="104">
        <f>SUM(E57-E63)</f>
        <v>98796638.200000003</v>
      </c>
    </row>
    <row r="70" spans="1:5" ht="15.75" customHeight="1" thickBot="1" x14ac:dyDescent="0.3">
      <c r="A70" s="28" t="s">
        <v>23</v>
      </c>
      <c r="B70" s="28"/>
      <c r="C70" s="32">
        <f>SUM(C68-C69)</f>
        <v>0</v>
      </c>
      <c r="D70" s="32">
        <f t="shared" ref="D70:E70" si="2">SUM(D68-D69)</f>
        <v>0</v>
      </c>
      <c r="E70" s="105">
        <f t="shared" si="2"/>
        <v>0</v>
      </c>
    </row>
    <row r="71" spans="1:5" ht="15.75" customHeight="1" x14ac:dyDescent="0.25">
      <c r="A71" s="299"/>
      <c r="B71" s="299"/>
      <c r="C71" s="299"/>
      <c r="D71" s="299"/>
      <c r="E71" s="33"/>
    </row>
    <row r="72" spans="1:5" ht="16.350000000000001" customHeight="1" x14ac:dyDescent="0.25"/>
    <row r="73" spans="1:5" ht="16.350000000000001" customHeight="1" x14ac:dyDescent="0.25"/>
    <row r="74" spans="1:5" ht="16.350000000000001" customHeight="1" x14ac:dyDescent="0.25"/>
    <row r="75" spans="1:5" ht="16.350000000000001" customHeight="1" x14ac:dyDescent="0.25"/>
    <row r="76" spans="1:5" ht="16.350000000000001" customHeight="1" x14ac:dyDescent="0.25"/>
    <row r="77" spans="1:5" ht="16.350000000000001" customHeight="1" x14ac:dyDescent="0.25"/>
    <row r="78" spans="1:5" ht="16.350000000000001" customHeight="1" x14ac:dyDescent="0.25"/>
    <row r="79" spans="1:5" ht="16.350000000000001" customHeight="1" x14ac:dyDescent="0.25"/>
    <row r="80" spans="1:5" ht="16.350000000000001" customHeight="1" x14ac:dyDescent="0.25"/>
    <row r="81" ht="16.350000000000001" customHeight="1" x14ac:dyDescent="0.25"/>
    <row r="82" ht="16.350000000000001" customHeight="1" x14ac:dyDescent="0.25"/>
    <row r="83" ht="16.350000000000001" customHeight="1" x14ac:dyDescent="0.25"/>
    <row r="84" ht="16.350000000000001" customHeight="1" x14ac:dyDescent="0.25"/>
    <row r="85" ht="16.350000000000001" customHeight="1" x14ac:dyDescent="0.25"/>
    <row r="86" ht="16.350000000000001" customHeight="1" x14ac:dyDescent="0.25"/>
    <row r="87" ht="16.350000000000001" customHeight="1" x14ac:dyDescent="0.25"/>
    <row r="88" ht="16.350000000000001" customHeight="1" x14ac:dyDescent="0.25"/>
    <row r="89" ht="16.350000000000001" customHeight="1" x14ac:dyDescent="0.25"/>
    <row r="90" ht="16.350000000000001" customHeight="1" x14ac:dyDescent="0.25"/>
    <row r="91" ht="16.350000000000001" customHeight="1" x14ac:dyDescent="0.25"/>
    <row r="92" ht="16.350000000000001" customHeight="1" x14ac:dyDescent="0.25"/>
    <row r="93" ht="16.350000000000001" customHeight="1" x14ac:dyDescent="0.25"/>
    <row r="94" ht="16.350000000000001" customHeight="1" x14ac:dyDescent="0.25"/>
    <row r="95" ht="16.350000000000001" customHeight="1" x14ac:dyDescent="0.25"/>
    <row r="96" ht="16.350000000000001" customHeight="1" x14ac:dyDescent="0.25"/>
    <row r="97" ht="16.350000000000001" customHeight="1" x14ac:dyDescent="0.25"/>
    <row r="98" ht="16.350000000000001" customHeight="1" x14ac:dyDescent="0.25"/>
    <row r="99" ht="16.350000000000001" customHeight="1" x14ac:dyDescent="0.25"/>
    <row r="100" ht="16.350000000000001" customHeight="1" x14ac:dyDescent="0.25"/>
    <row r="101" ht="16.350000000000001" customHeight="1" x14ac:dyDescent="0.25"/>
    <row r="102" ht="16.350000000000001" customHeight="1" x14ac:dyDescent="0.25"/>
    <row r="103" ht="16.350000000000001" customHeight="1" x14ac:dyDescent="0.25"/>
    <row r="104" ht="16.350000000000001" customHeight="1" x14ac:dyDescent="0.25"/>
    <row r="105" ht="16.350000000000001" customHeight="1" x14ac:dyDescent="0.25"/>
    <row r="106" ht="16.350000000000001" customHeight="1" x14ac:dyDescent="0.25"/>
    <row r="107" ht="16.350000000000001" customHeight="1" x14ac:dyDescent="0.25"/>
    <row r="108" ht="16.350000000000001" customHeight="1" x14ac:dyDescent="0.25"/>
    <row r="109" ht="16.350000000000001" customHeight="1" x14ac:dyDescent="0.25"/>
    <row r="110" ht="16.350000000000001" customHeight="1" x14ac:dyDescent="0.25"/>
    <row r="111" ht="16.350000000000001" customHeight="1" x14ac:dyDescent="0.25"/>
    <row r="112" ht="16.350000000000001" customHeight="1" x14ac:dyDescent="0.25"/>
    <row r="113" ht="16.350000000000001" customHeight="1" x14ac:dyDescent="0.25"/>
    <row r="114" ht="16.350000000000001" customHeight="1" x14ac:dyDescent="0.25"/>
    <row r="115" ht="16.350000000000001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1:5" ht="15.75" customHeight="1" x14ac:dyDescent="0.25"/>
    <row r="130" spans="1:5" ht="15.75" customHeight="1" x14ac:dyDescent="0.25"/>
    <row r="131" spans="1:5" ht="15.75" customHeight="1" x14ac:dyDescent="0.25"/>
    <row r="132" spans="1:5" ht="15.75" customHeight="1" x14ac:dyDescent="0.25"/>
    <row r="133" spans="1:5" ht="15.75" customHeight="1" x14ac:dyDescent="0.25"/>
    <row r="134" spans="1:5" ht="15.75" customHeight="1" x14ac:dyDescent="0.25"/>
    <row r="135" spans="1:5" ht="15.75" customHeight="1" x14ac:dyDescent="0.25"/>
    <row r="136" spans="1:5" ht="15.75" customHeight="1" x14ac:dyDescent="0.25"/>
    <row r="137" spans="1:5" ht="15.75" customHeight="1" x14ac:dyDescent="0.25"/>
    <row r="138" spans="1:5" ht="15.75" customHeight="1" x14ac:dyDescent="0.25"/>
    <row r="139" spans="1:5" s="3" customFormat="1" ht="15.75" customHeight="1" x14ac:dyDescent="0.25">
      <c r="A139" s="6"/>
      <c r="B139" s="6"/>
      <c r="C139" s="6"/>
      <c r="D139" s="6"/>
      <c r="E139" s="7"/>
    </row>
    <row r="142" spans="1:5" s="5" customFormat="1" x14ac:dyDescent="0.25">
      <c r="A142" s="6"/>
      <c r="B142" s="6"/>
      <c r="C142" s="6"/>
      <c r="D142" s="6"/>
      <c r="E142" s="7"/>
    </row>
  </sheetData>
  <mergeCells count="23">
    <mergeCell ref="A65:B65"/>
    <mergeCell ref="A67:B67"/>
    <mergeCell ref="A68:B68"/>
    <mergeCell ref="A69:B69"/>
    <mergeCell ref="A71:D71"/>
    <mergeCell ref="A4:D4"/>
    <mergeCell ref="A14:D14"/>
    <mergeCell ref="A16:D16"/>
    <mergeCell ref="A18:D18"/>
    <mergeCell ref="A13:D13"/>
    <mergeCell ref="A27:D27"/>
    <mergeCell ref="A28:D28"/>
    <mergeCell ref="A57:B57"/>
    <mergeCell ref="A60:B60"/>
    <mergeCell ref="A36:D36"/>
    <mergeCell ref="A55:B55"/>
    <mergeCell ref="A56:B56"/>
    <mergeCell ref="A58:B58"/>
    <mergeCell ref="A30:D30"/>
    <mergeCell ref="A32:D32"/>
    <mergeCell ref="A33:D33"/>
    <mergeCell ref="A34:D34"/>
    <mergeCell ref="A35:D35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CZ00303453&amp;C&amp;"-,Tučné"&amp;14PŘEHLED O STAVU ROZPOČTU
&amp;RRok 2022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O1" sqref="O1:BG1048576"/>
    </sheetView>
  </sheetViews>
  <sheetFormatPr defaultRowHeight="15" x14ac:dyDescent="0.25"/>
  <cols>
    <col min="1" max="1" width="3.7109375" style="108" customWidth="1"/>
    <col min="2" max="2" width="3.7109375" style="109" customWidth="1"/>
    <col min="3" max="3" width="2.28515625" style="109" customWidth="1"/>
    <col min="4" max="4" width="2.7109375" style="109" customWidth="1"/>
    <col min="5" max="5" width="2.42578125" style="109" customWidth="1"/>
    <col min="6" max="6" width="7.7109375" style="109" customWidth="1"/>
    <col min="7" max="7" width="5.7109375" style="110" customWidth="1"/>
    <col min="8" max="8" width="3.7109375" style="110" customWidth="1"/>
    <col min="9" max="9" width="9.7109375" style="110" customWidth="1"/>
    <col min="10" max="11" width="5.7109375" style="110" customWidth="1"/>
    <col min="12" max="13" width="11.7109375" style="111" customWidth="1"/>
    <col min="14" max="14" width="65.42578125" style="112" customWidth="1"/>
  </cols>
  <sheetData>
    <row r="1" spans="1:14" s="106" customFormat="1" x14ac:dyDescent="0.25">
      <c r="A1" s="108"/>
      <c r="B1" s="109"/>
      <c r="C1" s="109"/>
      <c r="D1" s="109"/>
      <c r="E1" s="109"/>
      <c r="F1" s="109"/>
      <c r="G1" s="110"/>
      <c r="H1" s="110"/>
      <c r="I1" s="110"/>
      <c r="J1" s="110"/>
      <c r="K1" s="110"/>
      <c r="L1" s="111"/>
      <c r="M1" s="111"/>
      <c r="N1" s="112"/>
    </row>
    <row r="2" spans="1:14" s="106" customFormat="1" ht="21" customHeight="1" x14ac:dyDescent="0.25">
      <c r="A2" s="108"/>
      <c r="B2" s="109"/>
      <c r="C2" s="109"/>
      <c r="D2" s="109"/>
      <c r="E2" s="109"/>
      <c r="F2" s="109"/>
      <c r="G2" s="110"/>
      <c r="H2" s="110"/>
      <c r="I2" s="110"/>
      <c r="J2" s="110"/>
      <c r="K2" s="110"/>
      <c r="L2" s="111"/>
      <c r="M2" s="111"/>
      <c r="N2" s="112"/>
    </row>
    <row r="3" spans="1:14" s="107" customFormat="1" ht="15.75" customHeight="1" x14ac:dyDescent="0.25">
      <c r="A3" s="113" t="s">
        <v>117</v>
      </c>
      <c r="B3" s="114"/>
      <c r="C3" s="114"/>
      <c r="D3" s="114"/>
      <c r="E3" s="109"/>
      <c r="F3" s="109"/>
      <c r="G3" s="110"/>
      <c r="H3" s="110"/>
      <c r="I3" s="110"/>
      <c r="J3" s="110"/>
      <c r="K3" s="110"/>
      <c r="L3" s="111"/>
      <c r="M3" s="111"/>
      <c r="N3" s="112"/>
    </row>
    <row r="4" spans="1:14" s="107" customFormat="1" ht="15.75" customHeight="1" x14ac:dyDescent="0.25">
      <c r="A4" s="113"/>
      <c r="B4" s="114"/>
      <c r="C4" s="114"/>
      <c r="D4" s="114"/>
      <c r="E4" s="109"/>
      <c r="F4" s="109"/>
      <c r="G4" s="110"/>
      <c r="H4" s="110"/>
      <c r="I4" s="110"/>
      <c r="J4" s="110"/>
      <c r="K4" s="110"/>
      <c r="L4" s="111"/>
      <c r="M4" s="111"/>
      <c r="N4" s="112"/>
    </row>
    <row r="5" spans="1:14" s="107" customFormat="1" ht="15.75" customHeight="1" thickBot="1" x14ac:dyDescent="0.3">
      <c r="A5" s="115" t="s">
        <v>158</v>
      </c>
      <c r="B5" s="116"/>
      <c r="C5" s="116"/>
      <c r="D5" s="116"/>
      <c r="E5" s="116"/>
      <c r="F5" s="116"/>
      <c r="G5" s="117"/>
      <c r="H5" s="117"/>
      <c r="I5" s="117"/>
      <c r="J5" s="117"/>
      <c r="K5" s="117"/>
      <c r="L5" s="118"/>
      <c r="M5" s="118"/>
      <c r="N5" s="119"/>
    </row>
    <row r="6" spans="1:14" s="137" customFormat="1" ht="15.75" customHeight="1" thickBot="1" x14ac:dyDescent="0.3">
      <c r="A6" s="231" t="s">
        <v>118</v>
      </c>
      <c r="B6" s="232" t="s">
        <v>119</v>
      </c>
      <c r="C6" s="232" t="s">
        <v>120</v>
      </c>
      <c r="D6" s="232" t="s">
        <v>121</v>
      </c>
      <c r="E6" s="232" t="s">
        <v>122</v>
      </c>
      <c r="F6" s="233" t="s">
        <v>123</v>
      </c>
      <c r="G6" s="234" t="s">
        <v>124</v>
      </c>
      <c r="H6" s="234" t="s">
        <v>125</v>
      </c>
      <c r="I6" s="234" t="s">
        <v>126</v>
      </c>
      <c r="J6" s="234" t="s">
        <v>127</v>
      </c>
      <c r="K6" s="234" t="s">
        <v>128</v>
      </c>
      <c r="L6" s="235" t="s">
        <v>129</v>
      </c>
      <c r="M6" s="235" t="s">
        <v>130</v>
      </c>
      <c r="N6" s="236" t="s">
        <v>131</v>
      </c>
    </row>
    <row r="7" spans="1:14" s="137" customFormat="1" ht="14.1" customHeight="1" x14ac:dyDescent="0.25">
      <c r="A7" s="120" t="s">
        <v>132</v>
      </c>
      <c r="B7" s="121" t="s">
        <v>132</v>
      </c>
      <c r="C7" s="122"/>
      <c r="D7" s="122">
        <v>231</v>
      </c>
      <c r="E7" s="123"/>
      <c r="F7" s="217" t="s">
        <v>133</v>
      </c>
      <c r="G7" s="218" t="s">
        <v>134</v>
      </c>
      <c r="H7" s="124">
        <v>0</v>
      </c>
      <c r="I7" s="124" t="s">
        <v>135</v>
      </c>
      <c r="J7" s="124">
        <v>0</v>
      </c>
      <c r="K7" s="124">
        <v>0</v>
      </c>
      <c r="L7" s="220">
        <v>26361.599999999999</v>
      </c>
      <c r="M7" s="220">
        <v>0</v>
      </c>
      <c r="N7" s="239" t="s">
        <v>165</v>
      </c>
    </row>
    <row r="8" spans="1:14" s="137" customFormat="1" ht="14.1" customHeight="1" thickBot="1" x14ac:dyDescent="0.3">
      <c r="A8" s="125" t="s">
        <v>132</v>
      </c>
      <c r="B8" s="126" t="s">
        <v>132</v>
      </c>
      <c r="C8" s="122"/>
      <c r="D8" s="122">
        <v>231</v>
      </c>
      <c r="E8" s="123"/>
      <c r="F8" s="218" t="s">
        <v>144</v>
      </c>
      <c r="G8" s="218" t="s">
        <v>145</v>
      </c>
      <c r="H8" s="124">
        <v>0</v>
      </c>
      <c r="I8" s="124" t="s">
        <v>135</v>
      </c>
      <c r="J8" s="124">
        <v>0</v>
      </c>
      <c r="K8" s="124">
        <v>0</v>
      </c>
      <c r="L8" s="220">
        <v>0</v>
      </c>
      <c r="M8" s="220">
        <v>26361.599999999999</v>
      </c>
      <c r="N8" s="240" t="s">
        <v>146</v>
      </c>
    </row>
    <row r="9" spans="1:14" s="137" customFormat="1" ht="14.1" customHeight="1" x14ac:dyDescent="0.25">
      <c r="A9" s="129" t="s">
        <v>132</v>
      </c>
      <c r="B9" s="130" t="s">
        <v>132</v>
      </c>
      <c r="C9" s="131"/>
      <c r="D9" s="131">
        <v>231</v>
      </c>
      <c r="E9" s="132"/>
      <c r="F9" s="217" t="s">
        <v>133</v>
      </c>
      <c r="G9" s="217" t="s">
        <v>134</v>
      </c>
      <c r="H9" s="133">
        <v>0</v>
      </c>
      <c r="I9" s="133" t="s">
        <v>136</v>
      </c>
      <c r="J9" s="133">
        <v>0</v>
      </c>
      <c r="K9" s="133">
        <v>0</v>
      </c>
      <c r="L9" s="221">
        <v>5638.4</v>
      </c>
      <c r="M9" s="221">
        <v>0</v>
      </c>
      <c r="N9" s="241" t="s">
        <v>166</v>
      </c>
    </row>
    <row r="10" spans="1:14" s="137" customFormat="1" ht="14.1" customHeight="1" thickBot="1" x14ac:dyDescent="0.3">
      <c r="A10" s="127" t="s">
        <v>132</v>
      </c>
      <c r="B10" s="128" t="s">
        <v>132</v>
      </c>
      <c r="C10" s="134"/>
      <c r="D10" s="134" t="s">
        <v>137</v>
      </c>
      <c r="E10" s="135"/>
      <c r="F10" s="219" t="s">
        <v>144</v>
      </c>
      <c r="G10" s="219" t="s">
        <v>145</v>
      </c>
      <c r="H10" s="136" t="s">
        <v>138</v>
      </c>
      <c r="I10" s="136" t="s">
        <v>136</v>
      </c>
      <c r="J10" s="136" t="s">
        <v>138</v>
      </c>
      <c r="K10" s="136" t="s">
        <v>138</v>
      </c>
      <c r="L10" s="227">
        <v>0</v>
      </c>
      <c r="M10" s="227">
        <v>5638.4</v>
      </c>
      <c r="N10" s="240" t="s">
        <v>147</v>
      </c>
    </row>
    <row r="11" spans="1:14" s="138" customFormat="1" ht="14.1" customHeight="1" thickBot="1" x14ac:dyDescent="0.25">
      <c r="A11" s="304" t="s">
        <v>139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237">
        <f>SUM(L7:L10)</f>
        <v>32000</v>
      </c>
      <c r="M11" s="237">
        <f>SUM(M7:M10)</f>
        <v>32000</v>
      </c>
      <c r="N11" s="238"/>
    </row>
    <row r="12" spans="1:14" ht="15.75" customHeight="1" x14ac:dyDescent="0.25"/>
    <row r="13" spans="1:14" s="195" customFormat="1" ht="15.75" customHeight="1" thickBot="1" x14ac:dyDescent="0.3">
      <c r="A13" s="190" t="s">
        <v>167</v>
      </c>
      <c r="B13" s="191"/>
      <c r="C13" s="191"/>
      <c r="D13" s="191"/>
      <c r="E13" s="191"/>
      <c r="F13" s="191"/>
      <c r="G13" s="192"/>
      <c r="H13" s="192"/>
      <c r="I13" s="192"/>
      <c r="J13" s="192"/>
      <c r="K13" s="192"/>
      <c r="L13" s="193"/>
      <c r="M13" s="193"/>
      <c r="N13" s="194"/>
    </row>
    <row r="14" spans="1:14" s="1" customFormat="1" ht="15.75" customHeight="1" thickBot="1" x14ac:dyDescent="0.3">
      <c r="A14" s="228" t="s">
        <v>118</v>
      </c>
      <c r="B14" s="229" t="s">
        <v>119</v>
      </c>
      <c r="C14" s="229" t="s">
        <v>120</v>
      </c>
      <c r="D14" s="229" t="s">
        <v>121</v>
      </c>
      <c r="E14" s="229" t="s">
        <v>122</v>
      </c>
      <c r="F14" s="230" t="s">
        <v>123</v>
      </c>
      <c r="G14" s="242" t="s">
        <v>124</v>
      </c>
      <c r="H14" s="242" t="s">
        <v>125</v>
      </c>
      <c r="I14" s="242" t="s">
        <v>126</v>
      </c>
      <c r="J14" s="242" t="s">
        <v>127</v>
      </c>
      <c r="K14" s="242" t="s">
        <v>128</v>
      </c>
      <c r="L14" s="243" t="s">
        <v>129</v>
      </c>
      <c r="M14" s="243" t="s">
        <v>130</v>
      </c>
      <c r="N14" s="244" t="s">
        <v>131</v>
      </c>
    </row>
    <row r="15" spans="1:14" s="106" customFormat="1" ht="21.75" customHeight="1" x14ac:dyDescent="0.25">
      <c r="A15" s="196" t="s">
        <v>132</v>
      </c>
      <c r="B15" s="197" t="s">
        <v>132</v>
      </c>
      <c r="C15" s="198"/>
      <c r="D15" s="198">
        <v>231</v>
      </c>
      <c r="E15" s="199"/>
      <c r="F15" s="200" t="s">
        <v>133</v>
      </c>
      <c r="G15" s="201" t="s">
        <v>150</v>
      </c>
      <c r="H15" s="202">
        <v>0</v>
      </c>
      <c r="I15" s="202" t="s">
        <v>153</v>
      </c>
      <c r="J15" s="202">
        <v>0</v>
      </c>
      <c r="K15" s="202">
        <v>0</v>
      </c>
      <c r="L15" s="203">
        <v>4874.6099999999997</v>
      </c>
      <c r="M15" s="203">
        <v>0</v>
      </c>
      <c r="N15" s="204" t="s">
        <v>154</v>
      </c>
    </row>
    <row r="16" spans="1:14" s="106" customFormat="1" ht="14.1" customHeight="1" thickBot="1" x14ac:dyDescent="0.3">
      <c r="A16" s="205" t="s">
        <v>132</v>
      </c>
      <c r="B16" s="206" t="s">
        <v>132</v>
      </c>
      <c r="C16" s="207"/>
      <c r="D16" s="207">
        <v>231</v>
      </c>
      <c r="E16" s="208"/>
      <c r="F16" s="209" t="s">
        <v>155</v>
      </c>
      <c r="G16" s="209" t="s">
        <v>145</v>
      </c>
      <c r="H16" s="210">
        <v>0</v>
      </c>
      <c r="I16" s="202" t="s">
        <v>151</v>
      </c>
      <c r="J16" s="210">
        <v>0</v>
      </c>
      <c r="K16" s="210">
        <v>0</v>
      </c>
      <c r="L16" s="211">
        <v>0</v>
      </c>
      <c r="M16" s="211">
        <v>4874.6099999999997</v>
      </c>
      <c r="N16" s="212" t="s">
        <v>156</v>
      </c>
    </row>
    <row r="17" spans="1:14" s="213" customFormat="1" ht="14.1" customHeight="1" thickBot="1" x14ac:dyDescent="0.25">
      <c r="A17" s="300" t="s">
        <v>139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2"/>
      <c r="L17" s="245">
        <f>SUM(L15:L16)</f>
        <v>4874.6099999999997</v>
      </c>
      <c r="M17" s="245">
        <f>SUM(M15:M16)</f>
        <v>4874.6099999999997</v>
      </c>
      <c r="N17" s="246"/>
    </row>
    <row r="18" spans="1:14" s="1" customFormat="1" ht="14.1" customHeight="1" x14ac:dyDescent="0.25">
      <c r="A18" s="303" t="s">
        <v>152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</row>
    <row r="19" spans="1:14" ht="15.75" customHeight="1" x14ac:dyDescent="0.25"/>
    <row r="20" spans="1:14" s="195" customFormat="1" ht="15.75" customHeight="1" thickBot="1" x14ac:dyDescent="0.3">
      <c r="A20" s="190" t="s">
        <v>168</v>
      </c>
      <c r="B20" s="191"/>
      <c r="C20" s="191"/>
      <c r="D20" s="191"/>
      <c r="E20" s="191"/>
      <c r="F20" s="191"/>
      <c r="G20" s="192"/>
      <c r="H20" s="192"/>
      <c r="I20" s="192"/>
      <c r="J20" s="192"/>
      <c r="K20" s="192"/>
      <c r="L20" s="193"/>
      <c r="M20" s="193"/>
      <c r="N20" s="194"/>
    </row>
    <row r="21" spans="1:14" s="1" customFormat="1" ht="15.75" customHeight="1" thickBot="1" x14ac:dyDescent="0.3">
      <c r="A21" s="228" t="s">
        <v>118</v>
      </c>
      <c r="B21" s="229" t="s">
        <v>119</v>
      </c>
      <c r="C21" s="229" t="s">
        <v>120</v>
      </c>
      <c r="D21" s="229" t="s">
        <v>121</v>
      </c>
      <c r="E21" s="229" t="s">
        <v>122</v>
      </c>
      <c r="F21" s="230" t="s">
        <v>123</v>
      </c>
      <c r="G21" s="242" t="s">
        <v>124</v>
      </c>
      <c r="H21" s="242" t="s">
        <v>125</v>
      </c>
      <c r="I21" s="242" t="s">
        <v>126</v>
      </c>
      <c r="J21" s="242" t="s">
        <v>127</v>
      </c>
      <c r="K21" s="242" t="s">
        <v>128</v>
      </c>
      <c r="L21" s="243" t="s">
        <v>129</v>
      </c>
      <c r="M21" s="243" t="s">
        <v>130</v>
      </c>
      <c r="N21" s="244" t="s">
        <v>131</v>
      </c>
    </row>
    <row r="22" spans="1:14" s="106" customFormat="1" ht="14.1" customHeight="1" x14ac:dyDescent="0.25">
      <c r="A22" s="196" t="s">
        <v>132</v>
      </c>
      <c r="B22" s="197" t="s">
        <v>132</v>
      </c>
      <c r="C22" s="198"/>
      <c r="D22" s="198">
        <v>231</v>
      </c>
      <c r="E22" s="199"/>
      <c r="F22" s="200" t="s">
        <v>133</v>
      </c>
      <c r="G22" s="201" t="s">
        <v>134</v>
      </c>
      <c r="H22" s="202">
        <v>0</v>
      </c>
      <c r="I22" s="202" t="s">
        <v>169</v>
      </c>
      <c r="J22" s="202">
        <v>0</v>
      </c>
      <c r="K22" s="202" t="s">
        <v>138</v>
      </c>
      <c r="L22" s="203">
        <v>150000</v>
      </c>
      <c r="M22" s="203">
        <v>0</v>
      </c>
      <c r="N22" s="226" t="s">
        <v>170</v>
      </c>
    </row>
    <row r="23" spans="1:14" s="106" customFormat="1" ht="14.1" customHeight="1" thickBot="1" x14ac:dyDescent="0.3">
      <c r="A23" s="205" t="s">
        <v>132</v>
      </c>
      <c r="B23" s="206" t="s">
        <v>132</v>
      </c>
      <c r="C23" s="207"/>
      <c r="D23" s="207">
        <v>231</v>
      </c>
      <c r="E23" s="208"/>
      <c r="F23" s="209" t="s">
        <v>160</v>
      </c>
      <c r="G23" s="209" t="s">
        <v>145</v>
      </c>
      <c r="H23" s="210">
        <v>0</v>
      </c>
      <c r="I23" s="202" t="s">
        <v>169</v>
      </c>
      <c r="J23" s="210">
        <v>0</v>
      </c>
      <c r="K23" s="210" t="s">
        <v>169</v>
      </c>
      <c r="L23" s="211">
        <v>0</v>
      </c>
      <c r="M23" s="211">
        <v>150000</v>
      </c>
      <c r="N23" s="226" t="s">
        <v>161</v>
      </c>
    </row>
    <row r="24" spans="1:14" s="213" customFormat="1" ht="14.1" customHeight="1" thickBot="1" x14ac:dyDescent="0.25">
      <c r="A24" s="300" t="s">
        <v>139</v>
      </c>
      <c r="B24" s="301"/>
      <c r="C24" s="301"/>
      <c r="D24" s="301"/>
      <c r="E24" s="301"/>
      <c r="F24" s="301"/>
      <c r="G24" s="301"/>
      <c r="H24" s="301"/>
      <c r="I24" s="301"/>
      <c r="J24" s="301"/>
      <c r="K24" s="302"/>
      <c r="L24" s="245">
        <f>SUM(L22:L23)</f>
        <v>150000</v>
      </c>
      <c r="M24" s="245">
        <f>SUM(M22:M23)</f>
        <v>150000</v>
      </c>
      <c r="N24" s="246"/>
    </row>
    <row r="25" spans="1:14" ht="15.75" customHeight="1" x14ac:dyDescent="0.25"/>
    <row r="26" spans="1:14" ht="15.75" customHeight="1" x14ac:dyDescent="0.25"/>
    <row r="27" spans="1:14" s="1" customFormat="1" ht="15" customHeight="1" x14ac:dyDescent="0.25">
      <c r="A27" s="139" t="s">
        <v>23</v>
      </c>
      <c r="B27" s="139"/>
      <c r="C27" s="139"/>
      <c r="D27" s="139"/>
      <c r="E27" s="48"/>
      <c r="F27" s="53"/>
      <c r="G27" s="106"/>
      <c r="H27" s="106"/>
      <c r="I27" s="106"/>
      <c r="J27" s="106"/>
      <c r="K27" s="106"/>
      <c r="L27" s="106"/>
      <c r="M27" s="106"/>
      <c r="N27" s="106"/>
    </row>
    <row r="29" spans="1:14" ht="15.75" customHeight="1" x14ac:dyDescent="0.25"/>
    <row r="30" spans="1:14" ht="15.75" customHeight="1" x14ac:dyDescent="0.25"/>
    <row r="31" spans="1:14" ht="16.350000000000001" customHeight="1" x14ac:dyDescent="0.25"/>
    <row r="32" spans="1:14" ht="16.350000000000001" customHeight="1" x14ac:dyDescent="0.25"/>
  </sheetData>
  <mergeCells count="4">
    <mergeCell ref="A17:K17"/>
    <mergeCell ref="A18:N18"/>
    <mergeCell ref="A24:K24"/>
    <mergeCell ref="A11:K11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&amp;RRok 2022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abSelected="1" topLeftCell="A25" workbookViewId="0">
      <selection activeCell="C67" sqref="C67"/>
    </sheetView>
  </sheetViews>
  <sheetFormatPr defaultRowHeight="15" x14ac:dyDescent="0.25"/>
  <cols>
    <col min="1" max="1" width="7.28515625" style="5" customWidth="1"/>
    <col min="2" max="2" width="7.7109375" style="5" customWidth="1"/>
    <col min="3" max="3" width="18" style="5" customWidth="1"/>
    <col min="4" max="4" width="25.28515625" style="5" customWidth="1"/>
    <col min="5" max="6" width="13.28515625" style="37" customWidth="1"/>
    <col min="7" max="7" width="15.7109375" style="39" customWidth="1"/>
    <col min="8" max="9" width="13.28515625" customWidth="1"/>
    <col min="10" max="10" width="15.7109375" customWidth="1"/>
  </cols>
  <sheetData>
    <row r="1" spans="1:17" s="1" customFormat="1" ht="18" customHeight="1" x14ac:dyDescent="0.25">
      <c r="A1" s="35" t="s">
        <v>0</v>
      </c>
      <c r="B1" s="41"/>
      <c r="C1" s="42"/>
      <c r="D1" s="36"/>
      <c r="E1" s="43"/>
      <c r="F1" s="44"/>
      <c r="H1" s="140" t="s">
        <v>140</v>
      </c>
    </row>
    <row r="2" spans="1:17" s="1" customFormat="1" ht="12" customHeight="1" thickBot="1" x14ac:dyDescent="0.3">
      <c r="A2" s="35"/>
      <c r="B2" s="41"/>
      <c r="C2" s="42"/>
      <c r="D2" s="36"/>
      <c r="E2" s="43"/>
      <c r="F2" s="44"/>
      <c r="H2" s="141" t="s">
        <v>141</v>
      </c>
    </row>
    <row r="3" spans="1:17" s="1" customFormat="1" ht="30.75" customHeight="1" thickBot="1" x14ac:dyDescent="0.3">
      <c r="A3" s="166" t="s">
        <v>1</v>
      </c>
      <c r="B3" s="167" t="s">
        <v>2</v>
      </c>
      <c r="C3" s="306" t="s">
        <v>3</v>
      </c>
      <c r="D3" s="306"/>
      <c r="E3" s="34" t="s">
        <v>53</v>
      </c>
      <c r="F3" s="34" t="s">
        <v>54</v>
      </c>
      <c r="G3" s="57" t="s">
        <v>55</v>
      </c>
      <c r="H3" s="147" t="s">
        <v>173</v>
      </c>
      <c r="I3" s="142" t="s">
        <v>142</v>
      </c>
      <c r="J3" s="142" t="s">
        <v>143</v>
      </c>
    </row>
    <row r="4" spans="1:17" ht="16.5" customHeight="1" thickBot="1" x14ac:dyDescent="0.3">
      <c r="A4" s="307" t="s">
        <v>7</v>
      </c>
      <c r="B4" s="308"/>
      <c r="C4" s="308"/>
      <c r="D4" s="263"/>
      <c r="E4" s="58">
        <v>69812553.75</v>
      </c>
      <c r="F4" s="58">
        <v>69463474.540000007</v>
      </c>
      <c r="G4" s="71">
        <v>68000000</v>
      </c>
      <c r="H4" s="222">
        <v>186874.61</v>
      </c>
      <c r="I4" s="223">
        <f>SUM(15483+129775.59+5032000+32000+3400505+186874.61)</f>
        <v>8796638.1999999993</v>
      </c>
      <c r="J4" s="149">
        <f>SUM(G4+I4)</f>
        <v>76796638.200000003</v>
      </c>
    </row>
    <row r="6" spans="1:17" ht="15.75" thickBot="1" x14ac:dyDescent="0.3"/>
    <row r="7" spans="1:17" ht="18" customHeight="1" x14ac:dyDescent="0.25">
      <c r="A7" s="309" t="s">
        <v>22</v>
      </c>
      <c r="B7" s="309"/>
      <c r="C7" s="309"/>
      <c r="D7" s="309"/>
      <c r="E7" s="309"/>
      <c r="F7" s="309"/>
      <c r="G7" s="310"/>
      <c r="H7" s="140" t="s">
        <v>140</v>
      </c>
      <c r="I7" s="143"/>
      <c r="J7" s="143"/>
      <c r="K7" s="143"/>
      <c r="L7" s="143"/>
      <c r="M7" s="143"/>
      <c r="N7" s="143"/>
      <c r="O7" s="143"/>
      <c r="P7" s="143"/>
      <c r="Q7" s="143"/>
    </row>
    <row r="8" spans="1:17" ht="12" customHeight="1" thickBot="1" x14ac:dyDescent="0.3">
      <c r="A8" s="311"/>
      <c r="B8" s="311"/>
      <c r="C8" s="311"/>
      <c r="D8" s="311"/>
      <c r="E8" s="311"/>
      <c r="F8" s="311"/>
      <c r="G8" s="312"/>
      <c r="H8" s="141" t="s">
        <v>141</v>
      </c>
    </row>
    <row r="9" spans="1:17" s="1" customFormat="1" ht="30.75" customHeight="1" thickBot="1" x14ac:dyDescent="0.3">
      <c r="A9" s="166" t="s">
        <v>1</v>
      </c>
      <c r="B9" s="167" t="s">
        <v>2</v>
      </c>
      <c r="C9" s="306" t="s">
        <v>3</v>
      </c>
      <c r="D9" s="306"/>
      <c r="E9" s="168" t="s">
        <v>53</v>
      </c>
      <c r="F9" s="168" t="s">
        <v>54</v>
      </c>
      <c r="G9" s="169" t="s">
        <v>55</v>
      </c>
      <c r="H9" s="177" t="s">
        <v>173</v>
      </c>
      <c r="I9" s="179" t="s">
        <v>142</v>
      </c>
      <c r="J9" s="178" t="s">
        <v>143</v>
      </c>
    </row>
    <row r="10" spans="1:17" s="1" customFormat="1" ht="42" customHeight="1" x14ac:dyDescent="0.25">
      <c r="A10" s="172" t="s">
        <v>4</v>
      </c>
      <c r="B10" s="173" t="s">
        <v>16</v>
      </c>
      <c r="C10" s="313" t="s">
        <v>49</v>
      </c>
      <c r="D10" s="313"/>
      <c r="E10" s="174">
        <v>-304528.58</v>
      </c>
      <c r="F10" s="174">
        <v>-4131622.88</v>
      </c>
      <c r="G10" s="175">
        <v>10000000</v>
      </c>
      <c r="H10" s="180">
        <v>0</v>
      </c>
      <c r="I10" s="181">
        <f>SUM(H10)</f>
        <v>0</v>
      </c>
      <c r="J10" s="182">
        <f>SUM(G10+I10)</f>
        <v>10000000</v>
      </c>
    </row>
    <row r="11" spans="1:17" s="1" customFormat="1" ht="15.95" customHeight="1" x14ac:dyDescent="0.25">
      <c r="A11" s="161" t="s">
        <v>4</v>
      </c>
      <c r="B11" s="162" t="s">
        <v>17</v>
      </c>
      <c r="C11" s="305" t="s">
        <v>45</v>
      </c>
      <c r="D11" s="305"/>
      <c r="E11" s="163">
        <v>0</v>
      </c>
      <c r="F11" s="164">
        <v>0</v>
      </c>
      <c r="G11" s="165">
        <v>12000000</v>
      </c>
      <c r="H11" s="247">
        <v>0</v>
      </c>
      <c r="I11" s="248">
        <f t="shared" ref="I11:I12" si="0">SUM(H11)</f>
        <v>0</v>
      </c>
      <c r="J11" s="249">
        <f t="shared" ref="J11:J12" si="1">SUM(G11+I11)</f>
        <v>12000000</v>
      </c>
    </row>
    <row r="12" spans="1:17" s="1" customFormat="1" ht="15.95" customHeight="1" thickBot="1" x14ac:dyDescent="0.3">
      <c r="A12" s="176" t="s">
        <v>4</v>
      </c>
      <c r="B12" s="250" t="s">
        <v>18</v>
      </c>
      <c r="C12" s="316" t="s">
        <v>46</v>
      </c>
      <c r="D12" s="316"/>
      <c r="E12" s="251">
        <v>0</v>
      </c>
      <c r="F12" s="252">
        <v>91832.59</v>
      </c>
      <c r="G12" s="266">
        <v>0</v>
      </c>
      <c r="H12" s="183">
        <v>0</v>
      </c>
      <c r="I12" s="184">
        <f t="shared" si="0"/>
        <v>0</v>
      </c>
      <c r="J12" s="185">
        <f t="shared" si="1"/>
        <v>0</v>
      </c>
    </row>
    <row r="13" spans="1:17" s="1" customFormat="1" ht="15.75" thickBot="1" x14ac:dyDescent="0.3">
      <c r="A13" s="317" t="s">
        <v>47</v>
      </c>
      <c r="B13" s="318"/>
      <c r="C13" s="318"/>
      <c r="D13" s="318"/>
      <c r="E13" s="170">
        <f>SUM(E10:E12)</f>
        <v>-304528.58</v>
      </c>
      <c r="F13" s="170">
        <f>SUM(F10:F12)</f>
        <v>-4039790.29</v>
      </c>
      <c r="G13" s="171">
        <f>SUM(G10:G12)</f>
        <v>22000000</v>
      </c>
      <c r="H13" s="186">
        <f t="shared" ref="H13:J13" si="2">SUM(H10:H12)</f>
        <v>0</v>
      </c>
      <c r="I13" s="187">
        <f t="shared" si="2"/>
        <v>0</v>
      </c>
      <c r="J13" s="188">
        <f t="shared" si="2"/>
        <v>22000000</v>
      </c>
    </row>
    <row r="14" spans="1:17" s="1" customFormat="1" ht="15.75" thickBot="1" x14ac:dyDescent="0.3">
      <c r="A14" s="50"/>
      <c r="B14" s="50"/>
      <c r="C14" s="50"/>
      <c r="E14" s="51"/>
      <c r="F14" s="51"/>
      <c r="G14" s="52"/>
    </row>
    <row r="15" spans="1:17" s="1" customFormat="1" ht="18.75" customHeight="1" thickBot="1" x14ac:dyDescent="0.3">
      <c r="A15" s="319" t="s">
        <v>48</v>
      </c>
      <c r="B15" s="319"/>
      <c r="C15" s="319"/>
      <c r="D15" s="319"/>
      <c r="E15" s="47"/>
      <c r="I15" s="320">
        <f>SUM(J4+J13)</f>
        <v>98796638.200000003</v>
      </c>
      <c r="J15" s="321"/>
    </row>
    <row r="27" spans="1:10" ht="15.75" thickBot="1" x14ac:dyDescent="0.3"/>
    <row r="28" spans="1:10" s="1" customFormat="1" ht="18" customHeight="1" x14ac:dyDescent="0.25">
      <c r="A28" s="35" t="s">
        <v>8</v>
      </c>
      <c r="B28" s="41"/>
      <c r="C28" s="42"/>
      <c r="D28" s="36"/>
      <c r="E28" s="43"/>
      <c r="F28" s="44"/>
      <c r="H28" s="140" t="s">
        <v>140</v>
      </c>
    </row>
    <row r="29" spans="1:10" s="1" customFormat="1" ht="12" customHeight="1" thickBot="1" x14ac:dyDescent="0.3">
      <c r="A29" s="35"/>
      <c r="B29" s="41"/>
      <c r="C29" s="42"/>
      <c r="D29" s="36"/>
      <c r="E29" s="43"/>
      <c r="F29" s="44"/>
      <c r="H29" s="141" t="s">
        <v>141</v>
      </c>
    </row>
    <row r="30" spans="1:10" s="1" customFormat="1" ht="30.75" customHeight="1" thickBot="1" x14ac:dyDescent="0.3">
      <c r="A30" s="4" t="s">
        <v>58</v>
      </c>
      <c r="B30" s="322" t="s">
        <v>3</v>
      </c>
      <c r="C30" s="323"/>
      <c r="D30" s="80"/>
      <c r="E30" s="34" t="s">
        <v>53</v>
      </c>
      <c r="F30" s="34" t="s">
        <v>54</v>
      </c>
      <c r="G30" s="57" t="s">
        <v>55</v>
      </c>
      <c r="H30" s="147" t="s">
        <v>173</v>
      </c>
      <c r="I30" s="214" t="s">
        <v>142</v>
      </c>
      <c r="J30" s="142" t="s">
        <v>143</v>
      </c>
    </row>
    <row r="31" spans="1:10" ht="14.45" customHeight="1" x14ac:dyDescent="0.25">
      <c r="A31" s="61" t="s">
        <v>61</v>
      </c>
      <c r="B31" s="324" t="s">
        <v>19</v>
      </c>
      <c r="C31" s="325"/>
      <c r="D31" s="81"/>
      <c r="E31" s="62">
        <v>5999030</v>
      </c>
      <c r="F31" s="62">
        <v>5756328.9000000004</v>
      </c>
      <c r="G31" s="63">
        <v>6000000</v>
      </c>
      <c r="H31" s="284">
        <v>0</v>
      </c>
      <c r="I31" s="215">
        <v>0</v>
      </c>
      <c r="J31" s="155">
        <f>SUM(G31+I31)</f>
        <v>6000000</v>
      </c>
    </row>
    <row r="32" spans="1:10" ht="14.45" customHeight="1" x14ac:dyDescent="0.25">
      <c r="A32" s="59" t="s">
        <v>72</v>
      </c>
      <c r="B32" s="90" t="s">
        <v>73</v>
      </c>
      <c r="C32" s="91"/>
      <c r="D32" s="82"/>
      <c r="E32" s="60">
        <v>9627669.8000000007</v>
      </c>
      <c r="F32" s="60">
        <v>8347938.8600000003</v>
      </c>
      <c r="G32" s="45">
        <v>10400000</v>
      </c>
      <c r="H32" s="253">
        <v>0</v>
      </c>
      <c r="I32" s="154">
        <f>SUM(15000)</f>
        <v>15000</v>
      </c>
      <c r="J32" s="156">
        <f t="shared" ref="J32:J40" si="3">SUM(G32+I32)</f>
        <v>10415000</v>
      </c>
    </row>
    <row r="33" spans="1:17" ht="14.45" customHeight="1" x14ac:dyDescent="0.25">
      <c r="A33" s="59" t="s">
        <v>66</v>
      </c>
      <c r="B33" s="314" t="s">
        <v>67</v>
      </c>
      <c r="C33" s="315"/>
      <c r="D33" s="82"/>
      <c r="E33" s="60">
        <v>35211609.229999997</v>
      </c>
      <c r="F33" s="60">
        <v>34393638.109999999</v>
      </c>
      <c r="G33" s="45">
        <v>46036849.399999999</v>
      </c>
      <c r="H33" s="253">
        <v>32000</v>
      </c>
      <c r="I33" s="254">
        <f>SUM(15483+32000+344850+32000+88495+32000)</f>
        <v>544828</v>
      </c>
      <c r="J33" s="156">
        <f t="shared" si="3"/>
        <v>46581677.399999999</v>
      </c>
    </row>
    <row r="34" spans="1:17" ht="14.45" customHeight="1" x14ac:dyDescent="0.25">
      <c r="A34" s="59" t="s">
        <v>62</v>
      </c>
      <c r="B34" s="314" t="s">
        <v>59</v>
      </c>
      <c r="C34" s="315"/>
      <c r="D34" s="82"/>
      <c r="E34" s="60">
        <v>119600</v>
      </c>
      <c r="F34" s="60">
        <v>82602.600000000006</v>
      </c>
      <c r="G34" s="45">
        <v>100000</v>
      </c>
      <c r="H34" s="253">
        <v>0</v>
      </c>
      <c r="I34" s="154">
        <v>0</v>
      </c>
      <c r="J34" s="156">
        <f t="shared" si="3"/>
        <v>100000</v>
      </c>
    </row>
    <row r="35" spans="1:17" ht="14.45" customHeight="1" x14ac:dyDescent="0.25">
      <c r="A35" s="55" t="s">
        <v>63</v>
      </c>
      <c r="B35" s="314" t="s">
        <v>60</v>
      </c>
      <c r="C35" s="315"/>
      <c r="D35" s="83"/>
      <c r="E35" s="56">
        <v>910802</v>
      </c>
      <c r="F35" s="56">
        <v>866731.65</v>
      </c>
      <c r="G35" s="54">
        <v>1700000</v>
      </c>
      <c r="H35" s="253">
        <v>150000</v>
      </c>
      <c r="I35" s="154">
        <f>SUM(15000+268000+150000)</f>
        <v>433000</v>
      </c>
      <c r="J35" s="156">
        <f t="shared" si="3"/>
        <v>2133000</v>
      </c>
    </row>
    <row r="36" spans="1:17" ht="14.45" customHeight="1" x14ac:dyDescent="0.25">
      <c r="A36" s="55" t="s">
        <v>69</v>
      </c>
      <c r="B36" s="314" t="s">
        <v>70</v>
      </c>
      <c r="C36" s="315"/>
      <c r="D36" s="83"/>
      <c r="E36" s="56">
        <v>1996896</v>
      </c>
      <c r="F36" s="56">
        <v>1723993.3</v>
      </c>
      <c r="G36" s="54">
        <v>2000000</v>
      </c>
      <c r="H36" s="253">
        <v>0</v>
      </c>
      <c r="I36" s="154">
        <v>0</v>
      </c>
      <c r="J36" s="156">
        <f t="shared" si="3"/>
        <v>2000000</v>
      </c>
    </row>
    <row r="37" spans="1:17" ht="14.45" customHeight="1" x14ac:dyDescent="0.25">
      <c r="A37" s="55" t="s">
        <v>5</v>
      </c>
      <c r="B37" s="314" t="s">
        <v>6</v>
      </c>
      <c r="C37" s="315"/>
      <c r="D37" s="83"/>
      <c r="E37" s="56">
        <v>7956220</v>
      </c>
      <c r="F37" s="56">
        <v>6905030.3300000001</v>
      </c>
      <c r="G37" s="54">
        <v>8000000</v>
      </c>
      <c r="H37" s="253">
        <v>0</v>
      </c>
      <c r="I37" s="154">
        <v>0</v>
      </c>
      <c r="J37" s="156">
        <f t="shared" si="3"/>
        <v>8000000</v>
      </c>
    </row>
    <row r="38" spans="1:17" ht="14.45" customHeight="1" x14ac:dyDescent="0.25">
      <c r="A38" s="55" t="s">
        <v>102</v>
      </c>
      <c r="B38" s="90" t="s">
        <v>103</v>
      </c>
      <c r="C38" s="91"/>
      <c r="D38" s="83"/>
      <c r="E38" s="56">
        <v>0</v>
      </c>
      <c r="F38" s="56">
        <v>0</v>
      </c>
      <c r="G38" s="54">
        <v>200000</v>
      </c>
      <c r="H38" s="253">
        <v>0</v>
      </c>
      <c r="I38" s="154">
        <v>0</v>
      </c>
      <c r="J38" s="156">
        <f t="shared" si="3"/>
        <v>200000</v>
      </c>
    </row>
    <row r="39" spans="1:17" ht="14.45" customHeight="1" x14ac:dyDescent="0.25">
      <c r="A39" s="55" t="s">
        <v>64</v>
      </c>
      <c r="B39" s="314" t="s">
        <v>20</v>
      </c>
      <c r="C39" s="315"/>
      <c r="D39" s="83"/>
      <c r="E39" s="56">
        <v>5822229.8099999996</v>
      </c>
      <c r="F39" s="56">
        <v>5683452.1699999999</v>
      </c>
      <c r="G39" s="54">
        <v>8000000</v>
      </c>
      <c r="H39" s="285">
        <v>0</v>
      </c>
      <c r="I39" s="224">
        <f>SUM(5000000+2409010)</f>
        <v>7409010</v>
      </c>
      <c r="J39" s="156">
        <f t="shared" si="3"/>
        <v>15409010</v>
      </c>
    </row>
    <row r="40" spans="1:17" ht="14.45" customHeight="1" thickBot="1" x14ac:dyDescent="0.3">
      <c r="A40" s="68" t="s">
        <v>65</v>
      </c>
      <c r="B40" s="328" t="s">
        <v>21</v>
      </c>
      <c r="C40" s="329"/>
      <c r="D40" s="84"/>
      <c r="E40" s="69">
        <v>314196</v>
      </c>
      <c r="F40" s="69">
        <v>114196</v>
      </c>
      <c r="G40" s="70">
        <v>6000000</v>
      </c>
      <c r="H40" s="283">
        <v>4874.6099999999997</v>
      </c>
      <c r="I40" s="216">
        <f>SUM(129775.59-344850-15000+620000+4874.61)</f>
        <v>394800.19999999995</v>
      </c>
      <c r="J40" s="157">
        <f t="shared" si="3"/>
        <v>6394800.2000000002</v>
      </c>
    </row>
    <row r="41" spans="1:17" ht="16.5" customHeight="1" thickBot="1" x14ac:dyDescent="0.3">
      <c r="A41" s="307" t="s">
        <v>15</v>
      </c>
      <c r="B41" s="308"/>
      <c r="C41" s="308"/>
      <c r="D41" s="263"/>
      <c r="E41" s="58">
        <f>SUM(E31:E40)</f>
        <v>67958252.840000004</v>
      </c>
      <c r="F41" s="58">
        <f>SUM(F31:F40)</f>
        <v>63873911.920000002</v>
      </c>
      <c r="G41" s="71">
        <f>SUM(G31:G40)</f>
        <v>88436849.400000006</v>
      </c>
      <c r="H41" s="222">
        <f t="shared" ref="H41:J41" si="4">SUM(H31:H40)</f>
        <v>186874.61</v>
      </c>
      <c r="I41" s="225">
        <f t="shared" si="4"/>
        <v>8796638.1999999993</v>
      </c>
      <c r="J41" s="149">
        <f t="shared" si="4"/>
        <v>97233487.600000009</v>
      </c>
    </row>
    <row r="42" spans="1:17" ht="15.95" customHeight="1" x14ac:dyDescent="0.25">
      <c r="A42" s="330" t="s">
        <v>106</v>
      </c>
      <c r="B42" s="330"/>
      <c r="C42" s="330"/>
      <c r="D42" s="330"/>
      <c r="E42" s="330"/>
      <c r="F42" s="330"/>
      <c r="G42" s="92">
        <v>60479736.100000001</v>
      </c>
      <c r="H42" s="93">
        <v>186874.61</v>
      </c>
      <c r="I42" s="93">
        <f>SUM(15483+129675.59+100+5032000+32000+3400505+186874.61)</f>
        <v>8796638.1999999993</v>
      </c>
      <c r="J42" s="92">
        <f>SUM(G42+I42)</f>
        <v>69276374.299999997</v>
      </c>
    </row>
    <row r="43" spans="1:17" ht="15.95" customHeight="1" thickBot="1" x14ac:dyDescent="0.3">
      <c r="A43" s="331" t="s">
        <v>105</v>
      </c>
      <c r="B43" s="331"/>
      <c r="C43" s="331"/>
      <c r="D43" s="331"/>
      <c r="E43" s="93"/>
      <c r="F43" s="93"/>
      <c r="G43" s="92">
        <v>27957113.300000001</v>
      </c>
      <c r="H43" s="92">
        <v>0</v>
      </c>
      <c r="I43" s="92">
        <v>0</v>
      </c>
      <c r="J43" s="92">
        <f>SUM(G43+I43)</f>
        <v>27957113.300000001</v>
      </c>
    </row>
    <row r="44" spans="1:17" x14ac:dyDescent="0.25">
      <c r="A44" s="332" t="s">
        <v>75</v>
      </c>
      <c r="B44" s="332"/>
      <c r="C44" s="332"/>
      <c r="D44" s="332"/>
      <c r="E44" s="332"/>
      <c r="F44" s="332"/>
      <c r="G44" s="332"/>
      <c r="H44" s="159"/>
      <c r="I44" s="159"/>
      <c r="J44" s="160"/>
    </row>
    <row r="45" spans="1:17" ht="15.75" thickBot="1" x14ac:dyDescent="0.3">
      <c r="A45" s="72"/>
      <c r="B45" s="72"/>
      <c r="C45" s="72"/>
      <c r="D45" s="72"/>
      <c r="E45" s="72"/>
      <c r="F45" s="72"/>
      <c r="G45" s="72"/>
      <c r="H45" s="271"/>
    </row>
    <row r="46" spans="1:17" ht="18" customHeight="1" x14ac:dyDescent="0.25">
      <c r="A46" s="309" t="s">
        <v>22</v>
      </c>
      <c r="B46" s="309"/>
      <c r="C46" s="309"/>
      <c r="D46" s="309"/>
      <c r="E46" s="309"/>
      <c r="F46" s="309"/>
      <c r="G46" s="310"/>
      <c r="H46" s="140" t="s">
        <v>140</v>
      </c>
      <c r="I46" s="143"/>
      <c r="J46" s="143"/>
      <c r="K46" s="143"/>
      <c r="L46" s="143"/>
      <c r="M46" s="143"/>
      <c r="N46" s="143"/>
      <c r="O46" s="143"/>
      <c r="P46" s="143"/>
      <c r="Q46" s="143"/>
    </row>
    <row r="47" spans="1:17" ht="12" customHeight="1" thickBot="1" x14ac:dyDescent="0.3">
      <c r="A47" s="311"/>
      <c r="B47" s="311"/>
      <c r="C47" s="311"/>
      <c r="D47" s="311"/>
      <c r="E47" s="311"/>
      <c r="F47" s="311"/>
      <c r="G47" s="312"/>
      <c r="H47" s="141" t="s">
        <v>141</v>
      </c>
    </row>
    <row r="48" spans="1:17" s="1" customFormat="1" ht="30.75" customHeight="1" thickBot="1" x14ac:dyDescent="0.3">
      <c r="A48" s="4" t="s">
        <v>1</v>
      </c>
      <c r="B48" s="74" t="s">
        <v>2</v>
      </c>
      <c r="C48" s="265" t="s">
        <v>3</v>
      </c>
      <c r="D48" s="80"/>
      <c r="E48" s="34" t="s">
        <v>53</v>
      </c>
      <c r="F48" s="34" t="s">
        <v>54</v>
      </c>
      <c r="G48" s="57" t="s">
        <v>55</v>
      </c>
      <c r="H48" s="142" t="s">
        <v>173</v>
      </c>
      <c r="I48" s="142" t="s">
        <v>142</v>
      </c>
      <c r="J48" s="142" t="s">
        <v>143</v>
      </c>
    </row>
    <row r="49" spans="1:10" ht="15" customHeight="1" thickBot="1" x14ac:dyDescent="0.3">
      <c r="A49" s="66" t="s">
        <v>4</v>
      </c>
      <c r="B49" s="75" t="s">
        <v>56</v>
      </c>
      <c r="C49" s="339" t="s">
        <v>57</v>
      </c>
      <c r="D49" s="340"/>
      <c r="E49" s="49">
        <v>1549772.33</v>
      </c>
      <c r="F49" s="49">
        <v>1549772.33</v>
      </c>
      <c r="G49" s="67">
        <v>1563150.6</v>
      </c>
      <c r="H49" s="148">
        <v>0</v>
      </c>
      <c r="I49" s="144">
        <v>0</v>
      </c>
      <c r="J49" s="158">
        <f>SUM(G49+I49)</f>
        <v>1563150.6</v>
      </c>
    </row>
    <row r="50" spans="1:10" ht="16.5" customHeight="1" thickBot="1" x14ac:dyDescent="0.3">
      <c r="A50" s="307" t="s">
        <v>71</v>
      </c>
      <c r="B50" s="308"/>
      <c r="C50" s="308"/>
      <c r="D50" s="263"/>
      <c r="E50" s="58">
        <f>SUM(E49)</f>
        <v>1549772.33</v>
      </c>
      <c r="F50" s="58">
        <f>SUM(F49)</f>
        <v>1549772.33</v>
      </c>
      <c r="G50" s="71">
        <f>SUM(G49)</f>
        <v>1563150.6</v>
      </c>
      <c r="H50" s="145">
        <f t="shared" ref="H50:J50" si="5">SUM(H49)</f>
        <v>0</v>
      </c>
      <c r="I50" s="145">
        <f t="shared" si="5"/>
        <v>0</v>
      </c>
      <c r="J50" s="145">
        <f t="shared" si="5"/>
        <v>1563150.6</v>
      </c>
    </row>
    <row r="51" spans="1:10" ht="5.25" customHeight="1" thickBot="1" x14ac:dyDescent="0.3">
      <c r="A51" s="264"/>
      <c r="B51" s="264"/>
      <c r="C51" s="264"/>
      <c r="D51" s="264"/>
      <c r="E51" s="264"/>
      <c r="F51" s="264"/>
      <c r="G51" s="264"/>
    </row>
    <row r="52" spans="1:10" s="1" customFormat="1" ht="18.75" customHeight="1" thickBot="1" x14ac:dyDescent="0.3">
      <c r="A52" s="319" t="s">
        <v>104</v>
      </c>
      <c r="B52" s="319"/>
      <c r="C52" s="319"/>
      <c r="D52" s="319"/>
      <c r="E52" s="319"/>
      <c r="I52" s="320">
        <f>SUM(J41+J50)</f>
        <v>98796638.200000003</v>
      </c>
      <c r="J52" s="321"/>
    </row>
    <row r="53" spans="1:10" s="46" customFormat="1" ht="5.25" customHeight="1" x14ac:dyDescent="0.25">
      <c r="A53" s="65"/>
      <c r="B53" s="65"/>
      <c r="C53" s="65"/>
      <c r="D53" s="65"/>
      <c r="E53" s="65"/>
      <c r="F53" s="64"/>
      <c r="G53" s="64"/>
    </row>
    <row r="54" spans="1:10" s="46" customFormat="1" ht="5.25" customHeight="1" x14ac:dyDescent="0.25">
      <c r="A54" s="65"/>
      <c r="B54" s="65"/>
      <c r="C54" s="65"/>
      <c r="D54" s="65"/>
      <c r="E54" s="65"/>
      <c r="F54" s="64"/>
      <c r="G54" s="64"/>
    </row>
    <row r="55" spans="1:10" s="46" customFormat="1" ht="5.25" customHeight="1" x14ac:dyDescent="0.25">
      <c r="A55" s="65"/>
      <c r="B55" s="65"/>
      <c r="C55" s="65"/>
      <c r="D55" s="65"/>
      <c r="E55" s="65"/>
      <c r="F55" s="64"/>
      <c r="G55" s="64"/>
    </row>
    <row r="56" spans="1:10" s="46" customFormat="1" ht="12" customHeight="1" x14ac:dyDescent="0.25">
      <c r="A56" s="65"/>
      <c r="B56" s="65"/>
      <c r="C56" s="65"/>
      <c r="D56" s="65"/>
      <c r="E56" s="65"/>
      <c r="F56" s="64"/>
      <c r="G56" s="64"/>
    </row>
    <row r="57" spans="1:10" s="46" customFormat="1" ht="12" customHeight="1" x14ac:dyDescent="0.25">
      <c r="A57" s="65"/>
      <c r="B57" s="65"/>
      <c r="C57" s="65"/>
      <c r="D57" s="65"/>
      <c r="E57" s="65"/>
      <c r="F57" s="64"/>
      <c r="G57" s="64"/>
    </row>
    <row r="58" spans="1:10" s="46" customFormat="1" ht="12" customHeight="1" x14ac:dyDescent="0.25">
      <c r="A58" s="65"/>
      <c r="B58" s="65"/>
      <c r="C58" s="65"/>
      <c r="D58" s="65"/>
      <c r="E58" s="65"/>
      <c r="F58" s="64"/>
      <c r="G58" s="64"/>
    </row>
    <row r="59" spans="1:10" s="46" customFormat="1" ht="12" customHeight="1" x14ac:dyDescent="0.25">
      <c r="A59" s="65"/>
      <c r="B59" s="65"/>
      <c r="C59" s="65"/>
      <c r="D59" s="65"/>
      <c r="E59" s="65"/>
      <c r="F59" s="64"/>
      <c r="G59" s="64"/>
    </row>
    <row r="60" spans="1:10" s="46" customFormat="1" ht="12" customHeight="1" x14ac:dyDescent="0.25">
      <c r="A60" s="65"/>
      <c r="B60" s="65"/>
      <c r="C60" s="65"/>
      <c r="D60" s="65"/>
      <c r="E60" s="65"/>
      <c r="F60" s="64"/>
      <c r="G60" s="64"/>
    </row>
    <row r="61" spans="1:10" s="1" customFormat="1" ht="18" customHeight="1" thickBot="1" x14ac:dyDescent="0.3">
      <c r="A61" s="35" t="s">
        <v>8</v>
      </c>
      <c r="B61" s="41"/>
      <c r="C61" s="42"/>
      <c r="D61" s="36"/>
      <c r="E61" s="43"/>
      <c r="F61" s="44"/>
    </row>
    <row r="62" spans="1:10" s="1" customFormat="1" ht="18" customHeight="1" x14ac:dyDescent="0.25">
      <c r="A62" s="73" t="s">
        <v>76</v>
      </c>
      <c r="B62" s="73"/>
      <c r="C62" s="5"/>
      <c r="D62" s="5"/>
      <c r="E62" s="37"/>
      <c r="F62" s="37"/>
      <c r="G62" s="39"/>
      <c r="H62" s="140" t="s">
        <v>140</v>
      </c>
      <c r="I62"/>
      <c r="J62"/>
    </row>
    <row r="63" spans="1:10" ht="15.75" thickBot="1" x14ac:dyDescent="0.3">
      <c r="A63" s="76" t="s">
        <v>77</v>
      </c>
      <c r="B63" s="76"/>
      <c r="C63" s="76"/>
      <c r="D63" s="76"/>
      <c r="E63" s="77"/>
      <c r="F63" s="77"/>
      <c r="G63" s="78"/>
      <c r="H63" s="141" t="s">
        <v>141</v>
      </c>
      <c r="I63" s="79"/>
      <c r="J63" s="79"/>
    </row>
    <row r="64" spans="1:10" s="79" customFormat="1" ht="12" customHeight="1" thickBot="1" x14ac:dyDescent="0.25">
      <c r="A64" s="4" t="s">
        <v>1</v>
      </c>
      <c r="B64" s="74" t="s">
        <v>2</v>
      </c>
      <c r="C64" s="88" t="s">
        <v>3</v>
      </c>
      <c r="D64" s="322" t="s">
        <v>80</v>
      </c>
      <c r="E64" s="323"/>
      <c r="F64" s="323"/>
      <c r="G64" s="280" t="s">
        <v>55</v>
      </c>
      <c r="H64" s="147" t="s">
        <v>173</v>
      </c>
      <c r="I64" s="281" t="s">
        <v>142</v>
      </c>
      <c r="J64" s="282" t="s">
        <v>143</v>
      </c>
    </row>
    <row r="65" spans="1:10" s="1" customFormat="1" ht="18" customHeight="1" x14ac:dyDescent="0.25">
      <c r="A65" s="260">
        <v>1032</v>
      </c>
      <c r="B65" s="262">
        <v>5225</v>
      </c>
      <c r="C65" s="146" t="s">
        <v>9</v>
      </c>
      <c r="D65" s="326" t="s">
        <v>89</v>
      </c>
      <c r="E65" s="327"/>
      <c r="F65" s="327"/>
      <c r="G65" s="150">
        <v>4257</v>
      </c>
      <c r="H65" s="267">
        <v>0</v>
      </c>
      <c r="I65" s="268">
        <f>SUM(H65)</f>
        <v>0</v>
      </c>
      <c r="J65" s="269">
        <f>SUM(G65+I65)</f>
        <v>4257</v>
      </c>
    </row>
    <row r="66" spans="1:10" ht="18" customHeight="1" x14ac:dyDescent="0.25">
      <c r="A66" s="85">
        <v>2143</v>
      </c>
      <c r="B66" s="87">
        <v>5229</v>
      </c>
      <c r="C66" s="89" t="s">
        <v>10</v>
      </c>
      <c r="D66" s="337" t="s">
        <v>90</v>
      </c>
      <c r="E66" s="338"/>
      <c r="F66" s="338"/>
      <c r="G66" s="151">
        <v>13692</v>
      </c>
      <c r="H66" s="270">
        <v>0</v>
      </c>
      <c r="I66" s="268">
        <f t="shared" ref="I66:I84" si="6">SUM(H66)</f>
        <v>0</v>
      </c>
      <c r="J66" s="269">
        <f t="shared" ref="J66:J85" si="7">SUM(G66+I66)</f>
        <v>13692</v>
      </c>
    </row>
    <row r="67" spans="1:10" ht="18" customHeight="1" x14ac:dyDescent="0.25">
      <c r="A67" s="85">
        <v>2143</v>
      </c>
      <c r="B67" s="87">
        <v>5229</v>
      </c>
      <c r="C67" s="89" t="s">
        <v>10</v>
      </c>
      <c r="D67" s="337" t="s">
        <v>91</v>
      </c>
      <c r="E67" s="338"/>
      <c r="F67" s="338"/>
      <c r="G67" s="151">
        <v>4500</v>
      </c>
      <c r="H67" s="270">
        <v>0</v>
      </c>
      <c r="I67" s="268">
        <f t="shared" si="6"/>
        <v>0</v>
      </c>
      <c r="J67" s="269">
        <f t="shared" si="7"/>
        <v>4500</v>
      </c>
    </row>
    <row r="68" spans="1:10" ht="18" customHeight="1" x14ac:dyDescent="0.25">
      <c r="A68" s="85">
        <v>2292</v>
      </c>
      <c r="B68" s="87">
        <v>5323</v>
      </c>
      <c r="C68" s="89" t="s">
        <v>109</v>
      </c>
      <c r="D68" s="337" t="s">
        <v>110</v>
      </c>
      <c r="E68" s="338"/>
      <c r="F68" s="344"/>
      <c r="G68" s="151">
        <v>5000</v>
      </c>
      <c r="H68" s="270">
        <v>0</v>
      </c>
      <c r="I68" s="268">
        <f t="shared" si="6"/>
        <v>0</v>
      </c>
      <c r="J68" s="269">
        <f t="shared" si="7"/>
        <v>5000</v>
      </c>
    </row>
    <row r="69" spans="1:10" ht="18" customHeight="1" x14ac:dyDescent="0.25">
      <c r="A69" s="85">
        <v>2292</v>
      </c>
      <c r="B69" s="87">
        <v>5339</v>
      </c>
      <c r="C69" s="89" t="s">
        <v>107</v>
      </c>
      <c r="D69" s="337" t="s">
        <v>108</v>
      </c>
      <c r="E69" s="338"/>
      <c r="F69" s="344"/>
      <c r="G69" s="151">
        <v>324739.09999999998</v>
      </c>
      <c r="H69" s="270">
        <v>0</v>
      </c>
      <c r="I69" s="268">
        <f t="shared" si="6"/>
        <v>0</v>
      </c>
      <c r="J69" s="269">
        <f t="shared" si="7"/>
        <v>324739.09999999998</v>
      </c>
    </row>
    <row r="70" spans="1:10" ht="18" customHeight="1" x14ac:dyDescent="0.25">
      <c r="A70" s="85">
        <v>3119</v>
      </c>
      <c r="B70" s="87">
        <v>5331</v>
      </c>
      <c r="C70" s="89" t="s">
        <v>79</v>
      </c>
      <c r="D70" s="337" t="s">
        <v>92</v>
      </c>
      <c r="E70" s="338"/>
      <c r="F70" s="338"/>
      <c r="G70" s="151">
        <v>2940000</v>
      </c>
      <c r="H70" s="270">
        <v>0</v>
      </c>
      <c r="I70" s="268">
        <f t="shared" si="6"/>
        <v>0</v>
      </c>
      <c r="J70" s="269">
        <f t="shared" si="7"/>
        <v>2940000</v>
      </c>
    </row>
    <row r="71" spans="1:10" ht="18" customHeight="1" x14ac:dyDescent="0.25">
      <c r="A71" s="333">
        <v>3119</v>
      </c>
      <c r="B71" s="335">
        <v>5336</v>
      </c>
      <c r="C71" s="89" t="s">
        <v>78</v>
      </c>
      <c r="D71" s="337" t="s">
        <v>93</v>
      </c>
      <c r="E71" s="338"/>
      <c r="F71" s="338"/>
      <c r="G71" s="151">
        <v>12617.72</v>
      </c>
      <c r="H71" s="270">
        <v>0</v>
      </c>
      <c r="I71" s="268">
        <f t="shared" si="6"/>
        <v>0</v>
      </c>
      <c r="J71" s="269">
        <f t="shared" si="7"/>
        <v>12617.72</v>
      </c>
    </row>
    <row r="72" spans="1:10" ht="18" customHeight="1" x14ac:dyDescent="0.25">
      <c r="A72" s="334"/>
      <c r="B72" s="336"/>
      <c r="C72" s="89" t="s">
        <v>78</v>
      </c>
      <c r="D72" s="337" t="s">
        <v>94</v>
      </c>
      <c r="E72" s="338"/>
      <c r="F72" s="338"/>
      <c r="G72" s="151">
        <v>2226.66</v>
      </c>
      <c r="H72" s="270">
        <v>0</v>
      </c>
      <c r="I72" s="268">
        <f t="shared" si="6"/>
        <v>0</v>
      </c>
      <c r="J72" s="269">
        <f t="shared" si="7"/>
        <v>2226.66</v>
      </c>
    </row>
    <row r="73" spans="1:10" ht="18" customHeight="1" x14ac:dyDescent="0.25">
      <c r="A73" s="85">
        <v>3314</v>
      </c>
      <c r="B73" s="87">
        <v>5229</v>
      </c>
      <c r="C73" s="89" t="s">
        <v>10</v>
      </c>
      <c r="D73" s="337" t="s">
        <v>95</v>
      </c>
      <c r="E73" s="338"/>
      <c r="F73" s="338"/>
      <c r="G73" s="151">
        <v>550</v>
      </c>
      <c r="H73" s="270">
        <v>0</v>
      </c>
      <c r="I73" s="268">
        <f t="shared" si="6"/>
        <v>0</v>
      </c>
      <c r="J73" s="269">
        <f t="shared" si="7"/>
        <v>550</v>
      </c>
    </row>
    <row r="74" spans="1:10" ht="18" customHeight="1" x14ac:dyDescent="0.25">
      <c r="A74" s="85">
        <v>3419</v>
      </c>
      <c r="B74" s="87">
        <v>5222</v>
      </c>
      <c r="C74" s="89" t="s">
        <v>11</v>
      </c>
      <c r="D74" s="337" t="s">
        <v>82</v>
      </c>
      <c r="E74" s="338"/>
      <c r="F74" s="338"/>
      <c r="G74" s="151">
        <v>420000</v>
      </c>
      <c r="H74" s="270">
        <v>0</v>
      </c>
      <c r="I74" s="268">
        <f t="shared" si="6"/>
        <v>0</v>
      </c>
      <c r="J74" s="269">
        <f t="shared" si="7"/>
        <v>420000</v>
      </c>
    </row>
    <row r="75" spans="1:10" ht="18" customHeight="1" x14ac:dyDescent="0.25">
      <c r="A75" s="85">
        <v>3419</v>
      </c>
      <c r="B75" s="87">
        <v>6349</v>
      </c>
      <c r="C75" s="89" t="s">
        <v>81</v>
      </c>
      <c r="D75" s="337" t="s">
        <v>96</v>
      </c>
      <c r="E75" s="338"/>
      <c r="F75" s="338"/>
      <c r="G75" s="151">
        <v>20000</v>
      </c>
      <c r="H75" s="270">
        <v>0</v>
      </c>
      <c r="I75" s="268">
        <f t="shared" si="6"/>
        <v>0</v>
      </c>
      <c r="J75" s="269">
        <f t="shared" si="7"/>
        <v>20000</v>
      </c>
    </row>
    <row r="76" spans="1:10" ht="18" customHeight="1" x14ac:dyDescent="0.25">
      <c r="A76" s="85">
        <v>3421</v>
      </c>
      <c r="B76" s="87">
        <v>5222</v>
      </c>
      <c r="C76" s="89" t="s">
        <v>11</v>
      </c>
      <c r="D76" s="337" t="s">
        <v>83</v>
      </c>
      <c r="E76" s="338"/>
      <c r="F76" s="338"/>
      <c r="G76" s="151">
        <v>5000</v>
      </c>
      <c r="H76" s="270">
        <v>0</v>
      </c>
      <c r="I76" s="268">
        <f t="shared" si="6"/>
        <v>0</v>
      </c>
      <c r="J76" s="269">
        <f t="shared" si="7"/>
        <v>5000</v>
      </c>
    </row>
    <row r="77" spans="1:10" ht="18" customHeight="1" x14ac:dyDescent="0.25">
      <c r="A77" s="85">
        <v>3900</v>
      </c>
      <c r="B77" s="87">
        <v>5222</v>
      </c>
      <c r="C77" s="89" t="s">
        <v>11</v>
      </c>
      <c r="D77" s="341" t="s">
        <v>84</v>
      </c>
      <c r="E77" s="342"/>
      <c r="F77" s="343"/>
      <c r="G77" s="151">
        <v>15000</v>
      </c>
      <c r="H77" s="270">
        <v>0</v>
      </c>
      <c r="I77" s="268">
        <f t="shared" si="6"/>
        <v>0</v>
      </c>
      <c r="J77" s="269">
        <f t="shared" si="7"/>
        <v>15000</v>
      </c>
    </row>
    <row r="78" spans="1:10" ht="18" customHeight="1" x14ac:dyDescent="0.25">
      <c r="A78" s="85">
        <v>3900</v>
      </c>
      <c r="B78" s="87">
        <v>5222</v>
      </c>
      <c r="C78" s="89" t="s">
        <v>11</v>
      </c>
      <c r="D78" s="341" t="s">
        <v>85</v>
      </c>
      <c r="E78" s="342"/>
      <c r="F78" s="343"/>
      <c r="G78" s="151">
        <v>15000</v>
      </c>
      <c r="H78" s="270">
        <v>0</v>
      </c>
      <c r="I78" s="268">
        <f t="shared" si="6"/>
        <v>0</v>
      </c>
      <c r="J78" s="269">
        <f t="shared" si="7"/>
        <v>15000</v>
      </c>
    </row>
    <row r="79" spans="1:10" ht="23.45" customHeight="1" x14ac:dyDescent="0.25">
      <c r="A79" s="85">
        <v>3900</v>
      </c>
      <c r="B79" s="87">
        <v>6323</v>
      </c>
      <c r="C79" s="89" t="s">
        <v>68</v>
      </c>
      <c r="D79" s="337" t="s">
        <v>86</v>
      </c>
      <c r="E79" s="338"/>
      <c r="F79" s="338"/>
      <c r="G79" s="151">
        <v>20000</v>
      </c>
      <c r="H79" s="270">
        <v>0</v>
      </c>
      <c r="I79" s="268">
        <f t="shared" si="6"/>
        <v>0</v>
      </c>
      <c r="J79" s="269">
        <f t="shared" si="7"/>
        <v>20000</v>
      </c>
    </row>
    <row r="80" spans="1:10" ht="23.45" customHeight="1" x14ac:dyDescent="0.25">
      <c r="A80" s="85">
        <v>5512</v>
      </c>
      <c r="B80" s="87">
        <v>5222</v>
      </c>
      <c r="C80" s="89" t="s">
        <v>11</v>
      </c>
      <c r="D80" s="337" t="s">
        <v>171</v>
      </c>
      <c r="E80" s="338"/>
      <c r="F80" s="344"/>
      <c r="G80" s="151">
        <v>0</v>
      </c>
      <c r="H80" s="270">
        <v>0</v>
      </c>
      <c r="I80" s="268">
        <f>SUM(15000)</f>
        <v>15000</v>
      </c>
      <c r="J80" s="269">
        <f t="shared" si="7"/>
        <v>15000</v>
      </c>
    </row>
    <row r="81" spans="1:10" s="2" customFormat="1" ht="18" customHeight="1" x14ac:dyDescent="0.25">
      <c r="A81" s="85">
        <v>6171</v>
      </c>
      <c r="B81" s="87">
        <v>5221</v>
      </c>
      <c r="C81" s="89" t="s">
        <v>12</v>
      </c>
      <c r="D81" s="337" t="s">
        <v>97</v>
      </c>
      <c r="E81" s="338"/>
      <c r="F81" s="338"/>
      <c r="G81" s="151">
        <v>19961</v>
      </c>
      <c r="H81" s="270">
        <v>0</v>
      </c>
      <c r="I81" s="268">
        <f t="shared" si="6"/>
        <v>0</v>
      </c>
      <c r="J81" s="269">
        <f t="shared" si="7"/>
        <v>19961</v>
      </c>
    </row>
    <row r="82" spans="1:10" ht="18" customHeight="1" x14ac:dyDescent="0.25">
      <c r="A82" s="85">
        <v>6171</v>
      </c>
      <c r="B82" s="87">
        <v>5229</v>
      </c>
      <c r="C82" s="89" t="s">
        <v>10</v>
      </c>
      <c r="D82" s="337" t="s">
        <v>98</v>
      </c>
      <c r="E82" s="338"/>
      <c r="F82" s="338"/>
      <c r="G82" s="151">
        <v>7488</v>
      </c>
      <c r="H82" s="270">
        <v>0</v>
      </c>
      <c r="I82" s="268">
        <f t="shared" si="6"/>
        <v>0</v>
      </c>
      <c r="J82" s="269">
        <f t="shared" si="7"/>
        <v>7488</v>
      </c>
    </row>
    <row r="83" spans="1:10" ht="18" customHeight="1" x14ac:dyDescent="0.25">
      <c r="A83" s="85">
        <v>6171</v>
      </c>
      <c r="B83" s="87">
        <v>5321</v>
      </c>
      <c r="C83" s="89" t="s">
        <v>13</v>
      </c>
      <c r="D83" s="337" t="s">
        <v>87</v>
      </c>
      <c r="E83" s="338"/>
      <c r="F83" s="338"/>
      <c r="G83" s="151">
        <v>30000</v>
      </c>
      <c r="H83" s="270">
        <v>0</v>
      </c>
      <c r="I83" s="268">
        <f t="shared" si="6"/>
        <v>0</v>
      </c>
      <c r="J83" s="269">
        <f t="shared" si="7"/>
        <v>30000</v>
      </c>
    </row>
    <row r="84" spans="1:10" ht="18" customHeight="1" x14ac:dyDescent="0.25">
      <c r="A84" s="259">
        <v>6171</v>
      </c>
      <c r="B84" s="261">
        <v>5329</v>
      </c>
      <c r="C84" s="272" t="s">
        <v>14</v>
      </c>
      <c r="D84" s="348" t="s">
        <v>88</v>
      </c>
      <c r="E84" s="349"/>
      <c r="F84" s="349"/>
      <c r="G84" s="273">
        <v>39220</v>
      </c>
      <c r="H84" s="274">
        <v>0</v>
      </c>
      <c r="I84" s="275">
        <f t="shared" si="6"/>
        <v>0</v>
      </c>
      <c r="J84" s="276">
        <f t="shared" si="7"/>
        <v>39220</v>
      </c>
    </row>
    <row r="85" spans="1:10" ht="17.25" customHeight="1" thickBot="1" x14ac:dyDescent="0.3">
      <c r="A85" s="86">
        <v>6221</v>
      </c>
      <c r="B85" s="255">
        <v>5331</v>
      </c>
      <c r="C85" s="256" t="s">
        <v>79</v>
      </c>
      <c r="D85" s="345" t="s">
        <v>172</v>
      </c>
      <c r="E85" s="346"/>
      <c r="F85" s="346"/>
      <c r="G85" s="257">
        <v>0</v>
      </c>
      <c r="H85" s="277">
        <v>10000</v>
      </c>
      <c r="I85" s="278">
        <f>SUM(10000)</f>
        <v>10000</v>
      </c>
      <c r="J85" s="279">
        <f t="shared" si="7"/>
        <v>10000</v>
      </c>
    </row>
    <row r="86" spans="1:10" s="1" customFormat="1" ht="15.75" thickBot="1" x14ac:dyDescent="0.3">
      <c r="A86" s="347" t="s">
        <v>23</v>
      </c>
      <c r="B86" s="347"/>
      <c r="C86" s="347"/>
      <c r="D86" s="347"/>
      <c r="E86" s="347"/>
      <c r="F86" s="37"/>
      <c r="G86" s="152">
        <f>SUM(G65:G85)</f>
        <v>3899251.4800000004</v>
      </c>
      <c r="H86" s="153">
        <f t="shared" ref="H86:J86" si="8">SUM(H65:H85)</f>
        <v>10000</v>
      </c>
      <c r="I86" s="152">
        <f t="shared" si="8"/>
        <v>25000</v>
      </c>
      <c r="J86" s="258">
        <f t="shared" si="8"/>
        <v>3924251.4800000004</v>
      </c>
    </row>
    <row r="87" spans="1:10" x14ac:dyDescent="0.25">
      <c r="A87" s="1"/>
      <c r="B87" s="1"/>
      <c r="C87" s="1"/>
      <c r="D87" s="1"/>
      <c r="E87" s="1"/>
      <c r="F87" s="38"/>
      <c r="G87" s="40"/>
      <c r="H87" s="1"/>
      <c r="I87" s="1"/>
      <c r="J87" s="1"/>
    </row>
  </sheetData>
  <mergeCells count="53">
    <mergeCell ref="D85:F85"/>
    <mergeCell ref="A86:E86"/>
    <mergeCell ref="D79:F79"/>
    <mergeCell ref="D80:F80"/>
    <mergeCell ref="D81:F81"/>
    <mergeCell ref="D82:F82"/>
    <mergeCell ref="D83:F83"/>
    <mergeCell ref="D84:F84"/>
    <mergeCell ref="D78:F78"/>
    <mergeCell ref="D66:F66"/>
    <mergeCell ref="D67:F67"/>
    <mergeCell ref="D68:F68"/>
    <mergeCell ref="D69:F69"/>
    <mergeCell ref="D70:F70"/>
    <mergeCell ref="D73:F73"/>
    <mergeCell ref="D74:F74"/>
    <mergeCell ref="D75:F75"/>
    <mergeCell ref="D76:F76"/>
    <mergeCell ref="D77:F77"/>
    <mergeCell ref="A71:A72"/>
    <mergeCell ref="B71:B72"/>
    <mergeCell ref="D71:F71"/>
    <mergeCell ref="D72:F72"/>
    <mergeCell ref="C49:D49"/>
    <mergeCell ref="A50:C50"/>
    <mergeCell ref="A52:E52"/>
    <mergeCell ref="I52:J52"/>
    <mergeCell ref="D64:F64"/>
    <mergeCell ref="D65:F65"/>
    <mergeCell ref="B40:C40"/>
    <mergeCell ref="A41:C41"/>
    <mergeCell ref="A42:F42"/>
    <mergeCell ref="A43:D43"/>
    <mergeCell ref="A44:G44"/>
    <mergeCell ref="A46:G47"/>
    <mergeCell ref="B39:C39"/>
    <mergeCell ref="C12:D12"/>
    <mergeCell ref="A13:D13"/>
    <mergeCell ref="A15:D15"/>
    <mergeCell ref="I15:J15"/>
    <mergeCell ref="B30:C30"/>
    <mergeCell ref="B31:C31"/>
    <mergeCell ref="B33:C33"/>
    <mergeCell ref="B34:C34"/>
    <mergeCell ref="B35:C35"/>
    <mergeCell ref="B36:C36"/>
    <mergeCell ref="B37:C37"/>
    <mergeCell ref="C11:D11"/>
    <mergeCell ref="C3:D3"/>
    <mergeCell ref="A4:C4"/>
    <mergeCell ref="A7:G8"/>
    <mergeCell ref="C9:D9"/>
    <mergeCell ref="C10:D10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 ROZPOČET (RS, RO, RU)&amp;RRok 2022</oddHead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2022</vt:lpstr>
      <vt:lpstr>Rozpočtové opatření č. 7</vt:lpstr>
      <vt:lpstr>Příloha RO č. 7</vt:lpstr>
      <vt:lpstr>'Přehled o stavu rozpočtu 2022'!Názvy_tisku</vt:lpstr>
      <vt:lpstr>'Rozpočtové opatření č. 7'!Názvy_tisku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2022-08-25T09:26:44Z</cp:lastPrinted>
  <dcterms:created xsi:type="dcterms:W3CDTF">2021-02-27T14:36:32Z</dcterms:created>
  <dcterms:modified xsi:type="dcterms:W3CDTF">2024-01-11T07:13:52Z</dcterms:modified>
</cp:coreProperties>
</file>