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1"/>
  </bookViews>
  <sheets>
    <sheet name="Přehled o stavu rozpočtu 2023" sheetId="6" r:id="rId1"/>
    <sheet name="Rozpočtové opatření č. 11" sheetId="62" r:id="rId2"/>
    <sheet name="Příloha RO č. 11" sheetId="61" r:id="rId3"/>
  </sheets>
  <definedNames>
    <definedName name="_xlnm.Print_Titles" localSheetId="0">'Přehled o stavu rozpočtu 2023'!$1:$2</definedName>
  </definedNames>
  <calcPr calcId="145621"/>
</workbook>
</file>

<file path=xl/calcChain.xml><?xml version="1.0" encoding="utf-8"?>
<calcChain xmlns="http://schemas.openxmlformats.org/spreadsheetml/2006/main">
  <c r="I92" i="61" l="1"/>
  <c r="H38" i="61"/>
  <c r="I37" i="61"/>
  <c r="I36" i="61"/>
  <c r="I35" i="61"/>
  <c r="I34" i="61"/>
  <c r="I33" i="61"/>
  <c r="I4" i="61"/>
  <c r="D54" i="6"/>
  <c r="D50" i="6"/>
  <c r="D49" i="6"/>
  <c r="E45" i="6"/>
  <c r="E34" i="6"/>
  <c r="E16" i="6"/>
  <c r="M39" i="62" l="1"/>
  <c r="L39" i="62"/>
  <c r="I79" i="61" l="1"/>
  <c r="J79" i="61" s="1"/>
  <c r="H94" i="61" l="1"/>
  <c r="G94" i="61"/>
  <c r="I93" i="61"/>
  <c r="J93" i="61" s="1"/>
  <c r="J92" i="61"/>
  <c r="I91" i="61"/>
  <c r="J91" i="61" s="1"/>
  <c r="I90" i="61"/>
  <c r="J90" i="61" s="1"/>
  <c r="I89" i="61"/>
  <c r="J89" i="61" s="1"/>
  <c r="J84" i="61"/>
  <c r="I83" i="61"/>
  <c r="J83" i="61" s="1"/>
  <c r="I82" i="61"/>
  <c r="J82" i="61" s="1"/>
  <c r="J81" i="61"/>
  <c r="J80" i="61"/>
  <c r="I78" i="61"/>
  <c r="J78" i="61" s="1"/>
  <c r="I77" i="61"/>
  <c r="J77" i="61" s="1"/>
  <c r="I76" i="61"/>
  <c r="J76" i="61" s="1"/>
  <c r="I75" i="61"/>
  <c r="J75" i="61" s="1"/>
  <c r="I74" i="61"/>
  <c r="J74" i="61" s="1"/>
  <c r="I73" i="61"/>
  <c r="J73" i="61" s="1"/>
  <c r="I72" i="61"/>
  <c r="J72" i="61" s="1"/>
  <c r="J71" i="61"/>
  <c r="J70" i="61"/>
  <c r="I69" i="61"/>
  <c r="J69" i="61" s="1"/>
  <c r="I68" i="61"/>
  <c r="J68" i="61" s="1"/>
  <c r="I67" i="61"/>
  <c r="J67" i="61" s="1"/>
  <c r="I66" i="61"/>
  <c r="J66" i="61" s="1"/>
  <c r="I65" i="61"/>
  <c r="J65" i="61" s="1"/>
  <c r="I64" i="61"/>
  <c r="J64" i="61" s="1"/>
  <c r="I63" i="61"/>
  <c r="I62" i="61"/>
  <c r="J62" i="61" s="1"/>
  <c r="I46" i="61"/>
  <c r="H46" i="61"/>
  <c r="G46" i="61"/>
  <c r="F46" i="61"/>
  <c r="E46" i="61"/>
  <c r="J45" i="61"/>
  <c r="J46" i="61" s="1"/>
  <c r="J40" i="61"/>
  <c r="J39" i="61"/>
  <c r="G38" i="61"/>
  <c r="F38" i="61"/>
  <c r="E38" i="61"/>
  <c r="J37" i="61"/>
  <c r="J36" i="61"/>
  <c r="J35" i="61"/>
  <c r="J34" i="61"/>
  <c r="H12" i="61"/>
  <c r="G12" i="61"/>
  <c r="F12" i="61"/>
  <c r="E12" i="61"/>
  <c r="I11" i="61"/>
  <c r="J11" i="61" s="1"/>
  <c r="I10" i="61"/>
  <c r="J10" i="61" s="1"/>
  <c r="I9" i="61"/>
  <c r="J4" i="61"/>
  <c r="I38" i="61" l="1"/>
  <c r="I94" i="61"/>
  <c r="I12" i="61"/>
  <c r="J9" i="61"/>
  <c r="J12" i="61" s="1"/>
  <c r="I14" i="61" s="1"/>
  <c r="J63" i="61"/>
  <c r="J94" i="61" s="1"/>
  <c r="J33" i="61"/>
  <c r="J38" i="61" s="1"/>
  <c r="I48" i="61" s="1"/>
  <c r="E20" i="6" l="1"/>
  <c r="E38" i="6" l="1"/>
  <c r="C50" i="6" l="1"/>
  <c r="C49" i="6"/>
  <c r="D61" i="6" l="1"/>
  <c r="E57" i="6"/>
  <c r="E56" i="6"/>
  <c r="D58" i="6" l="1"/>
  <c r="C54" i="6" l="1"/>
  <c r="E54" i="6" s="1"/>
  <c r="C55" i="6"/>
  <c r="E55" i="6" s="1"/>
  <c r="E58" i="6" l="1"/>
  <c r="C58" i="6" l="1"/>
  <c r="E50" i="6" l="1"/>
  <c r="E62" i="6" s="1"/>
  <c r="D62" i="6"/>
  <c r="D63" i="6" s="1"/>
  <c r="D51" i="6"/>
  <c r="C62" i="6"/>
  <c r="C51" i="6" l="1"/>
  <c r="E49" i="6"/>
  <c r="C61" i="6"/>
  <c r="C63" i="6" s="1"/>
  <c r="E51" i="6" l="1"/>
  <c r="E61" i="6"/>
  <c r="E63" i="6" s="1"/>
</calcChain>
</file>

<file path=xl/sharedStrings.xml><?xml version="1.0" encoding="utf-8"?>
<sst xmlns="http://schemas.openxmlformats.org/spreadsheetml/2006/main" count="483" uniqueCount="220">
  <si>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</si>
  <si>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</si>
  <si>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</si>
  <si>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</si>
  <si>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</si>
  <si>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</si>
  <si>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</si>
  <si>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</si>
  <si>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</si>
  <si>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</si>
  <si>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</si>
  <si>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</si>
  <si>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</si>
  <si>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</si>
  <si>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</si>
  <si>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</si>
  <si>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</si>
  <si>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</si>
  <si>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</si>
  <si>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</si>
  <si>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</si>
  <si>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</si>
  <si>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</si>
  <si>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</si>
  <si>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</si>
  <si>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</si>
  <si>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</si>
  <si>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</si>
  <si>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</si>
  <si>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</si>
  <si>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</si>
  <si>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</si>
  <si>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</si>
  <si>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</si>
  <si>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</si>
  <si>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</si>
  <si>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</si>
  <si>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</si>
  <si>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</si>
  <si>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</si>
  <si>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</si>
  <si>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</si>
  <si>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</si>
  <si>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</si>
  <si>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</si>
  <si>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</si>
  <si>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</si>
  <si>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</si>
  <si>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</si>
  <si>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</si>
  <si>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>Příjem z daně z přidané hodnoty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</si>
  <si>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</si>
  <si>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</si>
  <si>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</si>
  <si>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</si>
  <si>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</si>
  <si>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</si>
  <si>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</si>
  <si>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</si>
  <si>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</si>
  <si>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</si>
  <si>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</si>
  <si>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</si>
  <si>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</si>
  <si>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</si>
  <si>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</si>
  <si>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</si>
  <si>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</si>
  <si>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</si>
  <si>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</si>
  <si>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</si>
  <si>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</si>
  <si>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</si>
  <si>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</si>
  <si>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</si>
  <si>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</si>
  <si>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</si>
  <si>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</si>
  <si>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</si>
  <si>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</si>
  <si>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</si>
  <si>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</si>
  <si>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</si>
  <si>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</si>
  <si>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</si>
  <si>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</si>
  <si>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</si>
  <si>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</si>
  <si>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</si>
  <si>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</si>
  <si>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</si>
  <si>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</si>
  <si>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</si>
  <si>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</si>
  <si>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</si>
  <si>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</si>
  <si>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</si>
  <si>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</si>
  <si>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</si>
  <si>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</si>
  <si>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</si>
  <si>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</si>
  <si>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</si>
  <si>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</si>
  <si>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</si>
  <si>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</si>
  <si>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</si>
  <si>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</si>
  <si>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</si>
  <si>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</si>
  <si>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</si>
  <si>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</si>
  <si>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003xxx</t>
  </si>
  <si>
    <t>0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</si>
  <si>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</si>
  <si>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</si>
  <si>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</si>
  <si>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</si>
  <si>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</si>
  <si>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</si>
  <si>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</si>
  <si>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</si>
  <si>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</si>
  <si>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</si>
  <si>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</si>
  <si>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</si>
  <si>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</si>
  <si>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t>003612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</si>
  <si>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</si>
  <si>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</si>
  <si>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</si>
  <si>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</si>
  <si>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</si>
  <si>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002xxx</t>
  </si>
  <si>
    <t>005xxx</t>
  </si>
  <si>
    <t>006xxx</t>
  </si>
  <si>
    <t>Všeobecná veřejná správa a služby - neinvestiční výdaje</t>
  </si>
  <si>
    <t>2111</t>
  </si>
  <si>
    <t>Římskokatolická farnost Štíty - finanční dar na opravu střechy kostela</t>
  </si>
  <si>
    <t>Domov Štíty - Jedlí, p.o. - finanční dar na pořízení mixéru</t>
  </si>
  <si>
    <t>006171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</si>
  <si>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</si>
  <si>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</si>
  <si>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</si>
  <si>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</si>
  <si>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001032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</si>
  <si>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</si>
  <si>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</si>
  <si>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</si>
  <si>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</si>
  <si>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</si>
  <si>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</si>
  <si>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6/2023 - ZMě Štíty č. 8 dne 20.09.2023: </t>
    </r>
  </si>
  <si>
    <t>Průmyslová a ostatní odvětví hospodářství - neinvestiční výdaje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</si>
  <si>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7/2023 - RMě Štíty č. 23 dne 18.10.2023: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</si>
  <si>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8/2023 - RMě Štíty č. 25 dne 15.11.2023: </t>
    </r>
  </si>
  <si>
    <t>Lesní hospodářství - neinvestiční výdaje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</si>
  <si>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880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rozpočtu kraje)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</si>
  <si>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</t>
    </r>
    <r>
      <rPr>
        <sz val="6.5"/>
        <rFont val="Arial"/>
        <family val="2"/>
        <charset val="238"/>
      </rPr>
      <t xml:space="preserve">"Příspěvky na obědy do škol v Olomouckém kraji" </t>
    </r>
    <r>
      <rPr>
        <sz val="8"/>
        <rFont val="Arial"/>
        <family val="2"/>
        <charset val="238"/>
      </rPr>
      <t xml:space="preserve">- </t>
    </r>
    <r>
      <rPr>
        <b/>
        <sz val="8"/>
        <rFont val="Arial"/>
        <family val="2"/>
        <charset val="238"/>
      </rPr>
      <t>ÚZ 954</t>
    </r>
    <r>
      <rPr>
        <sz val="8"/>
        <rFont val="Arial"/>
        <family val="2"/>
        <charset val="238"/>
      </rPr>
      <t xml:space="preserve"> </t>
    </r>
    <r>
      <rPr>
        <sz val="5"/>
        <rFont val="Arial"/>
        <family val="2"/>
        <charset val="238"/>
      </rPr>
      <t>(podíl z OP Zaměstnanost plus)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</si>
  <si>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9/2023 - RMě Štíty č. 26 dne 29.11.2023: </t>
    </r>
  </si>
  <si>
    <t>2112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</si>
  <si>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10/2023 - ZMě Štíty č. 9 dne 13.12.2023: </t>
    </r>
  </si>
  <si>
    <t>1211</t>
  </si>
  <si>
    <t>Investiční transfery spolkům</t>
  </si>
  <si>
    <t xml:space="preserve">TJ SOKOL Štíty, spolek - investiční transfer na koupi traktoru na sečení trávy </t>
  </si>
  <si>
    <t xml:space="preserve">1) Změny rozpočtu - vlastní: </t>
  </si>
  <si>
    <t>1112</t>
  </si>
  <si>
    <t>Příjem z daně z příjmů FO placené poplatníky</t>
  </si>
  <si>
    <t>1113</t>
  </si>
  <si>
    <t>Př.z DPFO vybírané srážkou podle zvlášt.sazby daně</t>
  </si>
  <si>
    <t>Příjem z poplatku za užívání veřejného prostranství</t>
  </si>
  <si>
    <t>1382</t>
  </si>
  <si>
    <t>Př.ze zruš.odvodu z loterií a podob. her kromě od.</t>
  </si>
  <si>
    <t>LES - Př.z poskytov. služeb, výrobků,prací,výkonů a práv</t>
  </si>
  <si>
    <t>LES - Př.z prodeje zboží (již nakoupen. za účelem prod.)</t>
  </si>
  <si>
    <t>003319</t>
  </si>
  <si>
    <t>KULTURA - Př.z poskytov. služeb, výrobků,prací,výkonů a práv</t>
  </si>
  <si>
    <t>KULTURA - Příjem z pronájmu nebo pachtu movitých věcí</t>
  </si>
  <si>
    <t>KULTURA - Příjem sankčních plateb přijatých od jiných osob</t>
  </si>
  <si>
    <t>BH - Příjem sankčních plateb přijatých od jiných osob</t>
  </si>
  <si>
    <t>2324</t>
  </si>
  <si>
    <t>BH - Přijaté neinvestiční příspěvky a náhrady</t>
  </si>
  <si>
    <t>003632</t>
  </si>
  <si>
    <t>POHŘEBNICTVÍ - Př.z poskytov. služeb, výrobků,prací,výkonů a práv</t>
  </si>
  <si>
    <t>003639</t>
  </si>
  <si>
    <t>2119</t>
  </si>
  <si>
    <t>MH - Ostatní příjmy z vlastní činnosti</t>
  </si>
  <si>
    <t>MH - Přijaté neinvestiční příspěvky a náhrady</t>
  </si>
  <si>
    <t>003721</t>
  </si>
  <si>
    <t>NEBEZPEČNÉ ODPADY - Př.z poskytov. služeb, výrobků,prací,výkonů a práv</t>
  </si>
  <si>
    <t>003722</t>
  </si>
  <si>
    <t>KOMUNÁLNÍ ODPADY - Př.z prodeje zboží (již nakoupen. za účelem prod.)</t>
  </si>
  <si>
    <t>003724</t>
  </si>
  <si>
    <t>VYUŽÍVÁNÍ  NEBEZPEČNÝCH ODPDŮ - Př.z poskytov. služeb, výrobků,prací,výkonů a práv</t>
  </si>
  <si>
    <t>VYUŽÍVÁNÍ  NEBEZPEČNÝCH ODPDŮ - Přijaté neinvestiční příspěvky a náhrady</t>
  </si>
  <si>
    <t>003725</t>
  </si>
  <si>
    <t>VYUŽÍVÁNÍ KOMUNÁLNÍCH ODPADŮ - Př.z poskytov. služeb, výrobků,prací,výkonů a práv</t>
  </si>
  <si>
    <t>003729</t>
  </si>
  <si>
    <t>OSTATNÍ ODPADY - Př.z poskytov. služeb, výrobků,prací,výkonů a práv</t>
  </si>
  <si>
    <t>006310</t>
  </si>
  <si>
    <t>2141</t>
  </si>
  <si>
    <t>FINANČNÍ OPERACE - Příjem z úroků - ZBÚ</t>
  </si>
  <si>
    <t>236</t>
  </si>
  <si>
    <t>FINANČNÍ OPERACE - Příjem z úroků - SF</t>
  </si>
  <si>
    <t>006330</t>
  </si>
  <si>
    <t>4134</t>
  </si>
  <si>
    <t>Převody z rozpočtových účtů</t>
  </si>
  <si>
    <t>Převody vlastním rozpočtovým účtům</t>
  </si>
  <si>
    <t>SPRÁVA - neinvestiční transfery obcím</t>
  </si>
  <si>
    <t>231</t>
  </si>
  <si>
    <t>Služby pro obyvatelstvo - neinvestiční výdaje</t>
  </si>
  <si>
    <t>Služby pro obyvatelstvo - investiční výdaje</t>
  </si>
  <si>
    <t>Bezpečnost státu a právní ochrana - neinvestičný výdaje</t>
  </si>
  <si>
    <t>Bezpečnost státu a právní ochrana - investiční výdaje</t>
  </si>
  <si>
    <t>Všeobecná veřejná správa a služby - investiční výdaje</t>
  </si>
  <si>
    <t>8115 - zapojení vl.fin.zdrojů - snižení (úspora)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</si>
  <si>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11/2023 - RMě Štíty č. 28 dne 31.12.2023: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</si>
  <si>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11/2023 - RMě Štíty č. 28 dne 31.12.2023 - p. 8115: </t>
    </r>
  </si>
  <si>
    <t>RO č. 11/2023</t>
  </si>
  <si>
    <t>RO č.11/2023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</si>
</sst>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5"/>
      <name val="Arial"/>
      <family val="2"/>
      <charset val="238"/>
    </font>
    <font>
      <sz val="6.5"/>
      <name val="Arial"/>
      <family val="2"/>
      <charset val="238"/>
    </font>
    <font>
      <sz val="8.9499999999999993"/>
      <name val="Arial"/>
      <family val="2"/>
    </font>
    <font>
      <sz val="8"/>
      <color indexed="8"/>
      <name val="Calibri"/>
      <family val="2"/>
      <charset val="1"/>
    </font>
    <font>
      <sz val="11"/>
      <name val="Calibri"/>
      <family val="2"/>
      <charset val="238"/>
    </font>
    <font>
      <b/>
      <sz val="8.5"/>
      <color rgb="FF00008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4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rgb="FF000000"/>
      </left>
      <right style="hair">
        <color indexed="64"/>
      </right>
      <top/>
      <bottom/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88" fillId="0" borderId="0"/>
  </cellStyleXfs>
  <cellXfs count="358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9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0" xfId="0" applyNumberFormat="1" applyFont="1" applyFill="1" applyBorder="1" applyAlignment="1" applyProtection="1">
      <alignment horizontal="center" vertical="center" wrapText="1"/>
    </xf>
    <xf numFmtId="165" fontId="28" fillId="5" borderId="12" xfId="0" applyNumberFormat="1" applyFont="1" applyFill="1" applyBorder="1" applyAlignment="1" applyProtection="1">
      <alignment vertical="center" wrapText="1"/>
    </xf>
    <xf numFmtId="165" fontId="28" fillId="5" borderId="13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3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horizontal="right" vertical="center" wrapText="1"/>
    </xf>
    <xf numFmtId="0" fontId="28" fillId="0" borderId="7" xfId="0" applyFont="1" applyFill="1" applyBorder="1" applyAlignment="1" applyProtection="1">
      <alignment vertical="center"/>
    </xf>
    <xf numFmtId="0" fontId="28" fillId="0" borderId="16" xfId="0" applyFont="1" applyFill="1" applyBorder="1" applyAlignment="1" applyProtection="1">
      <alignment vertical="center" wrapText="1"/>
    </xf>
    <xf numFmtId="165" fontId="28" fillId="0" borderId="1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17" xfId="0" applyNumberFormat="1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2" fillId="6" borderId="1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5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5" xfId="0" applyNumberFormat="1" applyFont="1" applyFill="1" applyBorder="1" applyAlignment="1" applyProtection="1">
      <alignment vertical="center" wrapText="1"/>
    </xf>
    <xf numFmtId="2" fontId="53" fillId="2" borderId="8" xfId="0" applyNumberFormat="1" applyFont="1" applyFill="1" applyBorder="1" applyAlignment="1">
      <alignment horizontal="left" vertical="center" wrapText="1"/>
    </xf>
    <xf numFmtId="2" fontId="55" fillId="2" borderId="42" xfId="0" applyNumberFormat="1" applyFont="1" applyFill="1" applyBorder="1" applyAlignment="1">
      <alignment horizontal="center" vertical="center" wrapText="1"/>
    </xf>
    <xf numFmtId="49" fontId="67" fillId="4" borderId="34" xfId="0" applyNumberFormat="1" applyFont="1" applyFill="1" applyBorder="1" applyAlignment="1">
      <alignment horizontal="left" vertical="center"/>
    </xf>
    <xf numFmtId="2" fontId="68" fillId="4" borderId="39" xfId="0" applyNumberFormat="1" applyFont="1" applyFill="1" applyBorder="1" applyAlignment="1">
      <alignment horizontal="left" vertical="center"/>
    </xf>
    <xf numFmtId="164" fontId="5" fillId="4" borderId="19" xfId="0" applyNumberFormat="1" applyFont="1" applyFill="1" applyBorder="1" applyAlignment="1">
      <alignment horizontal="right" vertical="center"/>
    </xf>
    <xf numFmtId="164" fontId="60" fillId="4" borderId="35" xfId="0" applyNumberFormat="1" applyFont="1" applyFill="1" applyBorder="1" applyAlignment="1">
      <alignment horizontal="right" vertical="center"/>
    </xf>
    <xf numFmtId="49" fontId="67" fillId="4" borderId="3" xfId="0" applyNumberFormat="1" applyFont="1" applyFill="1" applyBorder="1" applyAlignment="1">
      <alignment horizontal="left" vertical="center"/>
    </xf>
    <xf numFmtId="2" fontId="68" fillId="4" borderId="14" xfId="0" applyNumberFormat="1" applyFont="1" applyFill="1" applyBorder="1" applyAlignment="1">
      <alignment vertical="center"/>
    </xf>
    <xf numFmtId="2" fontId="68" fillId="4" borderId="46" xfId="0" applyNumberFormat="1" applyFont="1" applyFill="1" applyBorder="1" applyAlignment="1">
      <alignment vertical="center"/>
    </xf>
    <xf numFmtId="2" fontId="68" fillId="4" borderId="40" xfId="0" applyNumberFormat="1" applyFont="1" applyFill="1" applyBorder="1" applyAlignment="1">
      <alignment horizontal="lef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60" fillId="4" borderId="5" xfId="0" applyNumberFormat="1" applyFont="1" applyFill="1" applyBorder="1" applyAlignment="1">
      <alignment horizontal="right" vertical="center"/>
    </xf>
    <xf numFmtId="2" fontId="69" fillId="4" borderId="46" xfId="0" applyNumberFormat="1" applyFont="1" applyFill="1" applyBorder="1" applyAlignment="1">
      <alignment vertical="center"/>
    </xf>
    <xf numFmtId="2" fontId="69" fillId="4" borderId="40" xfId="0" applyNumberFormat="1" applyFont="1" applyFill="1" applyBorder="1" applyAlignment="1">
      <alignment horizontal="left" vertical="center"/>
    </xf>
    <xf numFmtId="49" fontId="67" fillId="4" borderId="32" xfId="0" applyNumberFormat="1" applyFont="1" applyFill="1" applyBorder="1" applyAlignment="1">
      <alignment horizontal="left" vertical="center"/>
    </xf>
    <xf numFmtId="2" fontId="68" fillId="4" borderId="41" xfId="0" applyNumberFormat="1" applyFont="1" applyFill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right" vertical="center"/>
    </xf>
    <xf numFmtId="164" fontId="60" fillId="4" borderId="33" xfId="0" applyNumberFormat="1" applyFont="1" applyFill="1" applyBorder="1" applyAlignment="1">
      <alignment horizontal="right" vertical="center"/>
    </xf>
    <xf numFmtId="164" fontId="70" fillId="10" borderId="28" xfId="0" applyNumberFormat="1" applyFont="1" applyFill="1" applyBorder="1" applyAlignment="1">
      <alignment vertical="center" wrapText="1"/>
    </xf>
    <xf numFmtId="164" fontId="71" fillId="10" borderId="37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3" xfId="0" applyNumberFormat="1" applyFont="1" applyFill="1" applyBorder="1" applyAlignment="1">
      <alignment horizontal="left" vertical="center" wrapText="1"/>
    </xf>
    <xf numFmtId="164" fontId="28" fillId="6" borderId="19" xfId="3" applyNumberFormat="1" applyFont="1" applyFill="1" applyBorder="1" applyAlignment="1">
      <alignment vertical="center" wrapText="1"/>
    </xf>
    <xf numFmtId="164" fontId="60" fillId="6" borderId="35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2" xfId="0" applyNumberFormat="1" applyFont="1" applyFill="1" applyBorder="1" applyAlignment="1">
      <alignment horizontal="left" vertical="center" wrapText="1"/>
    </xf>
    <xf numFmtId="164" fontId="78" fillId="2" borderId="21" xfId="0" applyNumberFormat="1" applyFont="1" applyFill="1" applyBorder="1" applyAlignment="1">
      <alignment horizontal="right" vertical="center" wrapText="1"/>
    </xf>
    <xf numFmtId="0" fontId="30" fillId="4" borderId="25" xfId="0" applyFont="1" applyFill="1" applyBorder="1" applyAlignment="1">
      <alignment vertical="center" wrapText="1"/>
    </xf>
    <xf numFmtId="164" fontId="7" fillId="4" borderId="49" xfId="0" applyNumberFormat="1" applyFont="1" applyFill="1" applyBorder="1" applyAlignment="1">
      <alignment vertical="center"/>
    </xf>
    <xf numFmtId="164" fontId="60" fillId="12" borderId="55" xfId="0" applyNumberFormat="1" applyFont="1" applyFill="1" applyBorder="1" applyAlignment="1">
      <alignment vertical="center"/>
    </xf>
    <xf numFmtId="49" fontId="45" fillId="6" borderId="34" xfId="3" applyNumberFormat="1" applyFont="1" applyFill="1" applyBorder="1" applyAlignment="1">
      <alignment horizontal="left" vertical="center" wrapText="1"/>
    </xf>
    <xf numFmtId="49" fontId="44" fillId="6" borderId="9" xfId="3" applyNumberFormat="1" applyFont="1" applyFill="1" applyBorder="1" applyAlignment="1">
      <alignment horizontal="left" vertical="center" wrapText="1"/>
    </xf>
    <xf numFmtId="0" fontId="63" fillId="4" borderId="57" xfId="0" applyFont="1" applyFill="1" applyBorder="1" applyAlignment="1">
      <alignment horizontal="left" vertical="center" wrapText="1"/>
    </xf>
    <xf numFmtId="0" fontId="64" fillId="4" borderId="25" xfId="0" applyFont="1" applyFill="1" applyBorder="1" applyAlignment="1">
      <alignment horizontal="left" vertical="center" wrapText="1"/>
    </xf>
    <xf numFmtId="0" fontId="63" fillId="4" borderId="58" xfId="0" applyFont="1" applyFill="1" applyBorder="1" applyAlignment="1">
      <alignment horizontal="left" vertical="center" wrapText="1"/>
    </xf>
    <xf numFmtId="0" fontId="64" fillId="4" borderId="59" xfId="0" applyFont="1" applyFill="1" applyBorder="1" applyAlignment="1">
      <alignment horizontal="left" vertical="center" wrapText="1"/>
    </xf>
    <xf numFmtId="0" fontId="30" fillId="4" borderId="59" xfId="0" applyFont="1" applyFill="1" applyBorder="1" applyAlignment="1">
      <alignment vertical="center" wrapText="1"/>
    </xf>
    <xf numFmtId="164" fontId="7" fillId="4" borderId="62" xfId="0" applyNumberFormat="1" applyFont="1" applyFill="1" applyBorder="1" applyAlignment="1">
      <alignment vertical="center"/>
    </xf>
    <xf numFmtId="0" fontId="30" fillId="4" borderId="27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81" fillId="0" borderId="0" xfId="0" applyNumberFormat="1" applyFont="1" applyAlignment="1">
      <alignment horizontal="center" vertical="center"/>
    </xf>
    <xf numFmtId="49" fontId="82" fillId="0" borderId="0" xfId="1" applyNumberFormat="1" applyFont="1" applyAlignment="1">
      <alignment horizontal="center" vertical="center"/>
    </xf>
    <xf numFmtId="4" fontId="82" fillId="0" borderId="0" xfId="1" applyNumberFormat="1" applyFont="1" applyAlignment="1">
      <alignment vertical="center"/>
    </xf>
    <xf numFmtId="0" fontId="82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7"/>
    <xf numFmtId="0" fontId="35" fillId="0" borderId="0" xfId="7" applyFont="1"/>
    <xf numFmtId="49" fontId="81" fillId="0" borderId="0" xfId="0" applyNumberFormat="1" applyFont="1" applyFill="1" applyBorder="1" applyAlignment="1">
      <alignment horizontal="center" vertical="center"/>
    </xf>
    <xf numFmtId="0" fontId="90" fillId="0" borderId="0" xfId="3" applyFont="1" applyAlignment="1">
      <alignment vertical="center"/>
    </xf>
    <xf numFmtId="164" fontId="91" fillId="0" borderId="0" xfId="3" applyNumberFormat="1" applyFont="1" applyAlignment="1">
      <alignment vertical="center"/>
    </xf>
    <xf numFmtId="164" fontId="90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4" fillId="4" borderId="71" xfId="2" applyFont="1" applyFill="1" applyBorder="1" applyAlignment="1">
      <alignment vertical="center"/>
    </xf>
    <xf numFmtId="0" fontId="95" fillId="4" borderId="71" xfId="2" applyFont="1" applyFill="1" applyBorder="1" applyAlignment="1">
      <alignment vertical="center"/>
    </xf>
    <xf numFmtId="0" fontId="96" fillId="4" borderId="71" xfId="2" applyFont="1" applyFill="1" applyBorder="1" applyAlignment="1">
      <alignment vertical="center"/>
    </xf>
    <xf numFmtId="3" fontId="25" fillId="6" borderId="21" xfId="0" applyNumberFormat="1" applyFont="1" applyFill="1" applyBorder="1" applyAlignment="1" applyProtection="1">
      <alignment horizontal="center" vertical="center" wrapText="1"/>
    </xf>
    <xf numFmtId="165" fontId="5" fillId="13" borderId="72" xfId="2" applyNumberFormat="1" applyFont="1" applyFill="1" applyBorder="1" applyAlignment="1">
      <alignment vertical="center" wrapText="1"/>
    </xf>
    <xf numFmtId="165" fontId="22" fillId="6" borderId="21" xfId="0" applyNumberFormat="1" applyFont="1" applyFill="1" applyBorder="1" applyAlignment="1" applyProtection="1">
      <alignment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73" xfId="0" applyNumberFormat="1" applyFont="1" applyFill="1" applyBorder="1" applyAlignment="1" applyProtection="1">
      <alignment vertical="center" wrapText="1"/>
    </xf>
    <xf numFmtId="165" fontId="28" fillId="5" borderId="74" xfId="0" applyNumberFormat="1" applyFont="1" applyFill="1" applyBorder="1" applyAlignment="1" applyProtection="1">
      <alignment vertical="center" wrapText="1"/>
    </xf>
    <xf numFmtId="165" fontId="22" fillId="6" borderId="21" xfId="0" applyNumberFormat="1" applyFont="1" applyFill="1" applyBorder="1" applyAlignment="1" applyProtection="1">
      <alignment vertical="center"/>
    </xf>
    <xf numFmtId="164" fontId="98" fillId="0" borderId="75" xfId="0" applyNumberFormat="1" applyFont="1" applyBorder="1" applyAlignment="1">
      <alignment horizontal="center" vertical="center" wrapText="1"/>
    </xf>
    <xf numFmtId="164" fontId="26" fillId="0" borderId="73" xfId="0" applyNumberFormat="1" applyFont="1" applyBorder="1" applyAlignment="1">
      <alignment horizontal="center" vertical="center" wrapText="1"/>
    </xf>
    <xf numFmtId="164" fontId="70" fillId="10" borderId="51" xfId="0" applyNumberFormat="1" applyFont="1" applyFill="1" applyBorder="1" applyAlignment="1">
      <alignment vertical="center" wrapText="1"/>
    </xf>
    <xf numFmtId="164" fontId="70" fillId="10" borderId="76" xfId="0" applyNumberFormat="1" applyFont="1" applyFill="1" applyBorder="1" applyAlignment="1">
      <alignment vertical="center" wrapText="1"/>
    </xf>
    <xf numFmtId="164" fontId="71" fillId="10" borderId="76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79" xfId="0" applyNumberFormat="1" applyFont="1" applyFill="1" applyBorder="1" applyAlignment="1">
      <alignment horizontal="center" vertical="center" wrapText="1"/>
    </xf>
    <xf numFmtId="164" fontId="56" fillId="2" borderId="80" xfId="0" applyNumberFormat="1" applyFont="1" applyFill="1" applyBorder="1" applyAlignment="1">
      <alignment horizontal="center" vertical="center" wrapText="1"/>
    </xf>
    <xf numFmtId="164" fontId="56" fillId="2" borderId="81" xfId="0" applyNumberFormat="1" applyFont="1" applyFill="1" applyBorder="1" applyAlignment="1">
      <alignment horizontal="center" vertical="center" wrapText="1"/>
    </xf>
    <xf numFmtId="49" fontId="28" fillId="6" borderId="82" xfId="3" applyNumberFormat="1" applyFont="1" applyFill="1" applyBorder="1" applyAlignment="1">
      <alignment horizontal="left" vertical="center" wrapText="1"/>
    </xf>
    <xf numFmtId="49" fontId="22" fillId="6" borderId="83" xfId="3" applyNumberFormat="1" applyFont="1" applyFill="1" applyBorder="1" applyAlignment="1">
      <alignment vertical="center" wrapText="1"/>
    </xf>
    <xf numFmtId="164" fontId="60" fillId="6" borderId="84" xfId="3" applyNumberFormat="1" applyFont="1" applyFill="1" applyBorder="1" applyAlignment="1">
      <alignment vertical="center"/>
    </xf>
    <xf numFmtId="49" fontId="28" fillId="11" borderId="24" xfId="3" applyNumberFormat="1" applyFont="1" applyFill="1" applyBorder="1" applyAlignment="1">
      <alignment horizontal="left" vertical="center" wrapText="1"/>
    </xf>
    <xf numFmtId="49" fontId="22" fillId="11" borderId="25" xfId="3" applyNumberFormat="1" applyFont="1" applyFill="1" applyBorder="1" applyAlignment="1">
      <alignment vertical="center" wrapText="1"/>
    </xf>
    <xf numFmtId="164" fontId="28" fillId="11" borderId="25" xfId="3" applyNumberFormat="1" applyFont="1" applyFill="1" applyBorder="1" applyAlignment="1">
      <alignment vertical="center" wrapText="1"/>
    </xf>
    <xf numFmtId="164" fontId="5" fillId="11" borderId="25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1" fillId="14" borderId="63" xfId="1" applyNumberFormat="1" applyFont="1" applyFill="1" applyBorder="1" applyAlignment="1">
      <alignment vertical="center"/>
    </xf>
    <xf numFmtId="164" fontId="101" fillId="0" borderId="85" xfId="1" applyNumberFormat="1" applyFont="1" applyBorder="1" applyAlignment="1">
      <alignment vertical="center"/>
    </xf>
    <xf numFmtId="164" fontId="101" fillId="0" borderId="86" xfId="1" applyNumberFormat="1" applyFont="1" applyBorder="1" applyAlignment="1">
      <alignment vertical="center"/>
    </xf>
    <xf numFmtId="49" fontId="28" fillId="7" borderId="87" xfId="3" applyNumberFormat="1" applyFont="1" applyFill="1" applyBorder="1" applyAlignment="1">
      <alignment horizontal="left" vertical="center" wrapText="1"/>
    </xf>
    <xf numFmtId="49" fontId="22" fillId="7" borderId="88" xfId="3" applyNumberFormat="1" applyFont="1" applyFill="1" applyBorder="1" applyAlignment="1">
      <alignment vertical="center" wrapText="1"/>
    </xf>
    <xf numFmtId="164" fontId="28" fillId="7" borderId="88" xfId="3" applyNumberFormat="1" applyFont="1" applyFill="1" applyBorder="1" applyAlignment="1">
      <alignment vertical="center" wrapText="1"/>
    </xf>
    <xf numFmtId="164" fontId="37" fillId="7" borderId="64" xfId="3" applyNumberFormat="1" applyFont="1" applyFill="1" applyBorder="1" applyAlignment="1">
      <alignment vertical="center"/>
    </xf>
    <xf numFmtId="164" fontId="101" fillId="14" borderId="89" xfId="1" applyNumberFormat="1" applyFont="1" applyFill="1" applyBorder="1" applyAlignment="1">
      <alignment vertical="center"/>
    </xf>
    <xf numFmtId="164" fontId="101" fillId="0" borderId="90" xfId="1" applyNumberFormat="1" applyFont="1" applyBorder="1" applyAlignment="1">
      <alignment vertical="center"/>
    </xf>
    <xf numFmtId="164" fontId="101" fillId="0" borderId="91" xfId="1" applyNumberFormat="1" applyFont="1" applyBorder="1" applyAlignment="1">
      <alignment vertical="center"/>
    </xf>
    <xf numFmtId="164" fontId="60" fillId="9" borderId="65" xfId="1" applyNumberFormat="1" applyFont="1" applyFill="1" applyBorder="1" applyAlignment="1">
      <alignment horizontal="right" vertical="center"/>
    </xf>
    <xf numFmtId="164" fontId="60" fillId="9" borderId="93" xfId="1" applyNumberFormat="1" applyFont="1" applyFill="1" applyBorder="1" applyAlignment="1">
      <alignment horizontal="right" vertical="center"/>
    </xf>
    <xf numFmtId="0" fontId="66" fillId="0" borderId="0" xfId="1" applyFont="1"/>
    <xf numFmtId="2" fontId="99" fillId="0" borderId="0" xfId="0" applyNumberFormat="1" applyFont="1" applyBorder="1" applyAlignment="1"/>
    <xf numFmtId="2" fontId="99" fillId="0" borderId="77" xfId="0" applyNumberFormat="1" applyFont="1" applyBorder="1" applyAlignment="1"/>
    <xf numFmtId="2" fontId="99" fillId="0" borderId="94" xfId="0" applyNumberFormat="1" applyFont="1" applyBorder="1" applyAlignment="1"/>
    <xf numFmtId="2" fontId="99" fillId="0" borderId="95" xfId="0" applyNumberFormat="1" applyFont="1" applyBorder="1" applyAlignment="1"/>
    <xf numFmtId="164" fontId="5" fillId="6" borderId="83" xfId="3" applyNumberFormat="1" applyFont="1" applyFill="1" applyBorder="1" applyAlignment="1">
      <alignment vertical="center" wrapText="1"/>
    </xf>
    <xf numFmtId="164" fontId="9" fillId="9" borderId="31" xfId="1" applyNumberFormat="1" applyFont="1" applyFill="1" applyBorder="1" applyAlignment="1">
      <alignment horizontal="right" vertical="center"/>
    </xf>
    <xf numFmtId="164" fontId="5" fillId="7" borderId="88" xfId="3" applyNumberFormat="1" applyFont="1" applyFill="1" applyBorder="1" applyAlignment="1">
      <alignment horizontal="right" vertical="center" wrapText="1"/>
    </xf>
    <xf numFmtId="0" fontId="0" fillId="0" borderId="100" xfId="0" applyBorder="1"/>
    <xf numFmtId="164" fontId="7" fillId="14" borderId="96" xfId="0" applyNumberFormat="1" applyFont="1" applyFill="1" applyBorder="1"/>
    <xf numFmtId="164" fontId="57" fillId="0" borderId="97" xfId="0" applyNumberFormat="1" applyFont="1" applyBorder="1"/>
    <xf numFmtId="164" fontId="72" fillId="0" borderId="73" xfId="0" applyNumberFormat="1" applyFont="1" applyBorder="1"/>
    <xf numFmtId="164" fontId="7" fillId="14" borderId="15" xfId="0" applyNumberFormat="1" applyFont="1" applyFill="1" applyBorder="1"/>
    <xf numFmtId="164" fontId="57" fillId="0" borderId="98" xfId="0" applyNumberFormat="1" applyFont="1" applyBorder="1"/>
    <xf numFmtId="164" fontId="72" fillId="0" borderId="98" xfId="0" applyNumberFormat="1" applyFont="1" applyBorder="1"/>
    <xf numFmtId="164" fontId="7" fillId="0" borderId="98" xfId="0" applyNumberFormat="1" applyFont="1" applyBorder="1"/>
    <xf numFmtId="2" fontId="68" fillId="4" borderId="20" xfId="0" applyNumberFormat="1" applyFont="1" applyFill="1" applyBorder="1" applyAlignment="1">
      <alignment vertical="center"/>
    </xf>
    <xf numFmtId="2" fontId="68" fillId="4" borderId="102" xfId="0" applyNumberFormat="1" applyFont="1" applyFill="1" applyBorder="1" applyAlignment="1">
      <alignment vertical="center"/>
    </xf>
    <xf numFmtId="164" fontId="7" fillId="14" borderId="13" xfId="0" applyNumberFormat="1" applyFont="1" applyFill="1" applyBorder="1"/>
    <xf numFmtId="164" fontId="57" fillId="0" borderId="103" xfId="0" applyNumberFormat="1" applyFont="1" applyBorder="1"/>
    <xf numFmtId="164" fontId="72" fillId="0" borderId="103" xfId="0" applyNumberFormat="1" applyFont="1" applyBorder="1"/>
    <xf numFmtId="164" fontId="70" fillId="10" borderId="107" xfId="0" applyNumberFormat="1" applyFont="1" applyFill="1" applyBorder="1" applyAlignment="1">
      <alignment vertical="center" wrapText="1"/>
    </xf>
    <xf numFmtId="164" fontId="71" fillId="10" borderId="108" xfId="0" applyNumberFormat="1" applyFont="1" applyFill="1" applyBorder="1" applyAlignment="1">
      <alignment vertical="center" wrapText="1"/>
    </xf>
    <xf numFmtId="164" fontId="71" fillId="10" borderId="101" xfId="0" applyNumberFormat="1" applyFont="1" applyFill="1" applyBorder="1" applyAlignment="1">
      <alignment vertical="center" wrapText="1"/>
    </xf>
    <xf numFmtId="164" fontId="58" fillId="15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78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4" borderId="21" xfId="0" applyNumberFormat="1" applyFont="1" applyFill="1" applyBorder="1"/>
    <xf numFmtId="164" fontId="57" fillId="0" borderId="21" xfId="0" applyNumberFormat="1" applyFont="1" applyBorder="1"/>
    <xf numFmtId="164" fontId="72" fillId="0" borderId="21" xfId="0" applyNumberFormat="1" applyFont="1" applyBorder="1"/>
    <xf numFmtId="164" fontId="57" fillId="14" borderId="12" xfId="0" applyNumberFormat="1" applyFont="1" applyFill="1" applyBorder="1" applyAlignment="1">
      <alignment vertical="center"/>
    </xf>
    <xf numFmtId="164" fontId="57" fillId="0" borderId="99" xfId="0" applyNumberFormat="1" applyFont="1" applyBorder="1" applyAlignment="1">
      <alignment vertical="center"/>
    </xf>
    <xf numFmtId="164" fontId="57" fillId="14" borderId="15" xfId="0" applyNumberFormat="1" applyFont="1" applyFill="1" applyBorder="1" applyAlignment="1">
      <alignment vertical="center"/>
    </xf>
    <xf numFmtId="164" fontId="7" fillId="14" borderId="15" xfId="0" applyNumberFormat="1" applyFont="1" applyFill="1" applyBorder="1" applyAlignment="1">
      <alignment vertical="center"/>
    </xf>
    <xf numFmtId="164" fontId="56" fillId="2" borderId="112" xfId="0" applyNumberFormat="1" applyFont="1" applyFill="1" applyBorder="1" applyAlignment="1">
      <alignment horizontal="center" vertical="center" wrapText="1"/>
    </xf>
    <xf numFmtId="164" fontId="56" fillId="2" borderId="113" xfId="0" applyNumberFormat="1" applyFont="1" applyFill="1" applyBorder="1" applyAlignment="1">
      <alignment horizontal="center" vertical="center" wrapText="1"/>
    </xf>
    <xf numFmtId="164" fontId="56" fillId="2" borderId="114" xfId="0" applyNumberFormat="1" applyFont="1" applyFill="1" applyBorder="1" applyAlignment="1">
      <alignment horizontal="center" vertical="center" wrapText="1"/>
    </xf>
    <xf numFmtId="164" fontId="60" fillId="12" borderId="36" xfId="0" applyNumberFormat="1" applyFont="1" applyFill="1" applyBorder="1" applyAlignment="1">
      <alignment vertical="center"/>
    </xf>
    <xf numFmtId="164" fontId="60" fillId="12" borderId="76" xfId="0" applyNumberFormat="1" applyFont="1" applyFill="1" applyBorder="1" applyAlignment="1">
      <alignment vertical="center"/>
    </xf>
    <xf numFmtId="164" fontId="60" fillId="12" borderId="111" xfId="0" applyNumberFormat="1" applyFont="1" applyFill="1" applyBorder="1" applyAlignment="1">
      <alignment vertical="center"/>
    </xf>
    <xf numFmtId="0" fontId="92" fillId="4" borderId="0" xfId="2" applyFont="1" applyFill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80" fillId="0" borderId="0" xfId="0" applyNumberFormat="1" applyFont="1" applyFill="1" applyBorder="1" applyAlignment="1">
      <alignment vertical="center"/>
    </xf>
    <xf numFmtId="49" fontId="108" fillId="0" borderId="0" xfId="0" applyNumberFormat="1" applyFont="1" applyFill="1" applyAlignment="1">
      <alignment horizontal="center" vertical="center"/>
    </xf>
    <xf numFmtId="49" fontId="108" fillId="0" borderId="0" xfId="7" applyNumberFormat="1" applyFont="1" applyFill="1" applyAlignment="1">
      <alignment horizontal="center" vertical="center"/>
    </xf>
    <xf numFmtId="49" fontId="109" fillId="0" borderId="0" xfId="7" applyNumberFormat="1" applyFont="1" applyFill="1" applyAlignment="1">
      <alignment horizontal="center" vertical="center"/>
    </xf>
    <xf numFmtId="4" fontId="109" fillId="0" borderId="0" xfId="7" applyNumberFormat="1" applyFont="1" applyFill="1" applyAlignment="1">
      <alignment vertical="center"/>
    </xf>
    <xf numFmtId="0" fontId="109" fillId="0" borderId="0" xfId="7" applyFont="1" applyFill="1" applyAlignment="1">
      <alignment vertical="center"/>
    </xf>
    <xf numFmtId="0" fontId="2" fillId="0" borderId="0" xfId="1" applyFill="1"/>
    <xf numFmtId="49" fontId="87" fillId="4" borderId="66" xfId="2" applyNumberFormat="1" applyFont="1" applyFill="1" applyBorder="1" applyAlignment="1">
      <alignment horizontal="center" vertical="center"/>
    </xf>
    <xf numFmtId="49" fontId="86" fillId="4" borderId="67" xfId="2" applyNumberFormat="1" applyFont="1" applyFill="1" applyBorder="1" applyAlignment="1">
      <alignment horizontal="center" vertical="center"/>
    </xf>
    <xf numFmtId="49" fontId="86" fillId="4" borderId="68" xfId="2" applyNumberFormat="1" applyFont="1" applyFill="1" applyBorder="1" applyAlignment="1">
      <alignment horizontal="center" vertical="center"/>
    </xf>
    <xf numFmtId="49" fontId="103" fillId="4" borderId="66" xfId="7" applyNumberFormat="1" applyFont="1" applyFill="1" applyBorder="1" applyAlignment="1">
      <alignment horizontal="center" vertical="center"/>
    </xf>
    <xf numFmtId="4" fontId="103" fillId="4" borderId="66" xfId="7" applyNumberFormat="1" applyFont="1" applyFill="1" applyBorder="1" applyAlignment="1">
      <alignment vertical="center"/>
    </xf>
    <xf numFmtId="49" fontId="89" fillId="4" borderId="69" xfId="8" applyNumberFormat="1" applyFont="1" applyFill="1" applyBorder="1" applyAlignment="1">
      <alignment vertical="center" wrapText="1"/>
    </xf>
    <xf numFmtId="49" fontId="87" fillId="4" borderId="68" xfId="2" applyNumberFormat="1" applyFont="1" applyFill="1" applyBorder="1" applyAlignment="1">
      <alignment horizontal="center" vertical="center"/>
    </xf>
    <xf numFmtId="4" fontId="103" fillId="4" borderId="68" xfId="7" applyNumberFormat="1" applyFont="1" applyFill="1" applyBorder="1" applyAlignment="1">
      <alignment vertical="center"/>
    </xf>
    <xf numFmtId="0" fontId="2" fillId="0" borderId="0" xfId="1" applyAlignment="1">
      <alignment vertical="center"/>
    </xf>
    <xf numFmtId="4" fontId="2" fillId="0" borderId="0" xfId="1" applyNumberFormat="1" applyAlignment="1">
      <alignment vertical="center"/>
    </xf>
    <xf numFmtId="164" fontId="0" fillId="4" borderId="0" xfId="0" applyNumberFormat="1" applyFill="1"/>
    <xf numFmtId="0" fontId="0" fillId="4" borderId="0" xfId="0" applyFill="1" applyAlignment="1">
      <alignment vertical="center"/>
    </xf>
    <xf numFmtId="0" fontId="96" fillId="4" borderId="71" xfId="2" applyFont="1" applyFill="1" applyBorder="1" applyAlignment="1">
      <alignment horizontal="right" vertical="center"/>
    </xf>
    <xf numFmtId="164" fontId="0" fillId="0" borderId="0" xfId="0" applyNumberFormat="1"/>
    <xf numFmtId="165" fontId="11" fillId="4" borderId="0" xfId="0" applyNumberFormat="1" applyFont="1" applyFill="1" applyAlignment="1" applyProtection="1">
      <alignment vertical="center"/>
    </xf>
    <xf numFmtId="164" fontId="57" fillId="0" borderId="122" xfId="0" applyNumberFormat="1" applyFont="1" applyBorder="1" applyAlignment="1">
      <alignment vertical="center"/>
    </xf>
    <xf numFmtId="2" fontId="53" fillId="2" borderId="124" xfId="0" applyNumberFormat="1" applyFont="1" applyFill="1" applyBorder="1" applyAlignment="1">
      <alignment horizontal="left" vertical="center" wrapText="1"/>
    </xf>
    <xf numFmtId="2" fontId="54" fillId="2" borderId="125" xfId="0" applyNumberFormat="1" applyFont="1" applyFill="1" applyBorder="1" applyAlignment="1">
      <alignment horizontal="left" vertical="center" wrapText="1"/>
    </xf>
    <xf numFmtId="164" fontId="55" fillId="2" borderId="125" xfId="0" applyNumberFormat="1" applyFont="1" applyFill="1" applyBorder="1" applyAlignment="1">
      <alignment horizontal="right" vertical="center" wrapText="1"/>
    </xf>
    <xf numFmtId="164" fontId="56" fillId="2" borderId="126" xfId="0" applyNumberFormat="1" applyFont="1" applyFill="1" applyBorder="1" applyAlignment="1">
      <alignment horizontal="right" vertical="center" wrapText="1"/>
    </xf>
    <xf numFmtId="164" fontId="101" fillId="14" borderId="128" xfId="1" applyNumberFormat="1" applyFont="1" applyFill="1" applyBorder="1" applyAlignment="1">
      <alignment vertical="center"/>
    </xf>
    <xf numFmtId="164" fontId="101" fillId="0" borderId="129" xfId="1" applyNumberFormat="1" applyFont="1" applyBorder="1" applyAlignment="1">
      <alignment vertical="center"/>
    </xf>
    <xf numFmtId="164" fontId="101" fillId="0" borderId="130" xfId="1" applyNumberFormat="1" applyFont="1" applyBorder="1" applyAlignment="1">
      <alignment vertical="center"/>
    </xf>
    <xf numFmtId="164" fontId="57" fillId="14" borderId="18" xfId="0" applyNumberFormat="1" applyFont="1" applyFill="1" applyBorder="1" applyAlignment="1">
      <alignment vertical="center"/>
    </xf>
    <xf numFmtId="0" fontId="63" fillId="4" borderId="131" xfId="0" applyFont="1" applyFill="1" applyBorder="1" applyAlignment="1">
      <alignment horizontal="left" vertical="center" wrapText="1"/>
    </xf>
    <xf numFmtId="0" fontId="64" fillId="4" borderId="132" xfId="0" applyFont="1" applyFill="1" applyBorder="1" applyAlignment="1">
      <alignment horizontal="left" vertical="center" wrapText="1"/>
    </xf>
    <xf numFmtId="0" fontId="30" fillId="4" borderId="132" xfId="0" applyFont="1" applyFill="1" applyBorder="1" applyAlignment="1">
      <alignment vertical="center" wrapText="1"/>
    </xf>
    <xf numFmtId="164" fontId="7" fillId="4" borderId="97" xfId="0" applyNumberFormat="1" applyFont="1" applyFill="1" applyBorder="1" applyAlignment="1">
      <alignment vertical="center"/>
    </xf>
    <xf numFmtId="164" fontId="7" fillId="14" borderId="96" xfId="0" applyNumberFormat="1" applyFont="1" applyFill="1" applyBorder="1" applyAlignment="1">
      <alignment vertical="center"/>
    </xf>
    <xf numFmtId="164" fontId="57" fillId="0" borderId="97" xfId="0" applyNumberFormat="1" applyFont="1" applyBorder="1" applyAlignment="1">
      <alignment vertical="center"/>
    </xf>
    <xf numFmtId="0" fontId="63" fillId="4" borderId="56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164" fontId="0" fillId="0" borderId="100" xfId="0" applyNumberFormat="1" applyBorder="1"/>
    <xf numFmtId="49" fontId="83" fillId="16" borderId="135" xfId="2" applyNumberFormat="1" applyFont="1" applyFill="1" applyBorder="1" applyAlignment="1">
      <alignment horizontal="center" vertical="center"/>
    </xf>
    <xf numFmtId="49" fontId="83" fillId="16" borderId="136" xfId="2" applyNumberFormat="1" applyFont="1" applyFill="1" applyBorder="1" applyAlignment="1">
      <alignment horizontal="center" vertical="center"/>
    </xf>
    <xf numFmtId="49" fontId="84" fillId="16" borderId="137" xfId="2" applyNumberFormat="1" applyFont="1" applyFill="1" applyBorder="1" applyAlignment="1">
      <alignment horizontal="center" vertical="center"/>
    </xf>
    <xf numFmtId="49" fontId="85" fillId="16" borderId="136" xfId="7" applyNumberFormat="1" applyFont="1" applyFill="1" applyBorder="1" applyAlignment="1">
      <alignment horizontal="center" vertical="center"/>
    </xf>
    <xf numFmtId="4" fontId="85" fillId="16" borderId="136" xfId="7" applyNumberFormat="1" applyFont="1" applyFill="1" applyBorder="1" applyAlignment="1">
      <alignment horizontal="center" vertical="center"/>
    </xf>
    <xf numFmtId="0" fontId="85" fillId="16" borderId="138" xfId="7" applyFont="1" applyFill="1" applyBorder="1" applyAlignment="1">
      <alignment vertical="center"/>
    </xf>
    <xf numFmtId="49" fontId="86" fillId="4" borderId="139" xfId="2" applyNumberFormat="1" applyFont="1" applyFill="1" applyBorder="1" applyAlignment="1">
      <alignment horizontal="center" vertical="center"/>
    </xf>
    <xf numFmtId="49" fontId="86" fillId="4" borderId="140" xfId="2" applyNumberFormat="1" applyFont="1" applyFill="1" applyBorder="1" applyAlignment="1">
      <alignment horizontal="center" vertical="center"/>
    </xf>
    <xf numFmtId="49" fontId="87" fillId="4" borderId="140" xfId="2" applyNumberFormat="1" applyFont="1" applyFill="1" applyBorder="1" applyAlignment="1">
      <alignment horizontal="center" vertical="center"/>
    </xf>
    <xf numFmtId="49" fontId="81" fillId="4" borderId="140" xfId="0" applyNumberFormat="1" applyFont="1" applyFill="1" applyBorder="1" applyAlignment="1">
      <alignment horizontal="center" vertical="center"/>
    </xf>
    <xf numFmtId="0" fontId="81" fillId="4" borderId="140" xfId="0" applyFont="1" applyFill="1" applyBorder="1" applyAlignment="1">
      <alignment horizontal="center" vertical="center"/>
    </xf>
    <xf numFmtId="49" fontId="89" fillId="4" borderId="140" xfId="7" applyNumberFormat="1" applyFont="1" applyFill="1" applyBorder="1" applyAlignment="1">
      <alignment horizontal="center" vertical="center"/>
    </xf>
    <xf numFmtId="4" fontId="81" fillId="4" borderId="140" xfId="0" applyNumberFormat="1" applyFont="1" applyFill="1" applyBorder="1" applyAlignment="1">
      <alignment horizontal="right" vertical="center"/>
    </xf>
    <xf numFmtId="4" fontId="89" fillId="4" borderId="140" xfId="7" applyNumberFormat="1" applyFont="1" applyFill="1" applyBorder="1" applyAlignment="1">
      <alignment vertical="center"/>
    </xf>
    <xf numFmtId="0" fontId="112" fillId="4" borderId="141" xfId="0" applyFont="1" applyFill="1" applyBorder="1" applyAlignment="1">
      <alignment horizontal="left" vertical="center"/>
    </xf>
    <xf numFmtId="49" fontId="81" fillId="4" borderId="68" xfId="0" applyNumberFormat="1" applyFont="1" applyFill="1" applyBorder="1" applyAlignment="1">
      <alignment horizontal="center" vertical="center"/>
    </xf>
    <xf numFmtId="0" fontId="81" fillId="4" borderId="68" xfId="0" applyFont="1" applyFill="1" applyBorder="1" applyAlignment="1">
      <alignment horizontal="center" vertical="center"/>
    </xf>
    <xf numFmtId="49" fontId="89" fillId="4" borderId="68" xfId="7" applyNumberFormat="1" applyFont="1" applyFill="1" applyBorder="1" applyAlignment="1">
      <alignment horizontal="center" vertical="center"/>
    </xf>
    <xf numFmtId="4" fontId="81" fillId="4" borderId="68" xfId="0" applyNumberFormat="1" applyFont="1" applyFill="1" applyBorder="1" applyAlignment="1">
      <alignment horizontal="right" vertical="center"/>
    </xf>
    <xf numFmtId="4" fontId="89" fillId="4" borderId="68" xfId="7" applyNumberFormat="1" applyFont="1" applyFill="1" applyBorder="1" applyAlignment="1">
      <alignment vertical="center"/>
    </xf>
    <xf numFmtId="0" fontId="112" fillId="4" borderId="69" xfId="0" applyFont="1" applyFill="1" applyBorder="1" applyAlignment="1">
      <alignment horizontal="left" vertical="center"/>
    </xf>
    <xf numFmtId="49" fontId="81" fillId="0" borderId="68" xfId="0" applyNumberFormat="1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112" fillId="0" borderId="69" xfId="0" applyFont="1" applyBorder="1" applyAlignment="1">
      <alignment horizontal="left" vertical="center"/>
    </xf>
    <xf numFmtId="49" fontId="86" fillId="0" borderId="67" xfId="2" applyNumberFormat="1" applyFont="1" applyFill="1" applyBorder="1" applyAlignment="1">
      <alignment horizontal="center" vertical="center"/>
    </xf>
    <xf numFmtId="49" fontId="86" fillId="0" borderId="68" xfId="2" applyNumberFormat="1" applyFont="1" applyBorder="1" applyAlignment="1">
      <alignment horizontal="center" vertical="center"/>
    </xf>
    <xf numFmtId="49" fontId="87" fillId="0" borderId="68" xfId="2" applyNumberFormat="1" applyFont="1" applyBorder="1" applyAlignment="1">
      <alignment horizontal="center" vertical="center"/>
    </xf>
    <xf numFmtId="49" fontId="103" fillId="0" borderId="68" xfId="8" applyNumberFormat="1" applyFont="1" applyBorder="1" applyAlignment="1">
      <alignment horizontal="center"/>
    </xf>
    <xf numFmtId="49" fontId="103" fillId="0" borderId="68" xfId="7" applyNumberFormat="1" applyFont="1" applyBorder="1" applyAlignment="1">
      <alignment horizontal="center" vertical="center"/>
    </xf>
    <xf numFmtId="4" fontId="103" fillId="0" borderId="68" xfId="7" applyNumberFormat="1" applyFont="1" applyBorder="1" applyAlignment="1">
      <alignment vertical="center"/>
    </xf>
    <xf numFmtId="49" fontId="103" fillId="0" borderId="69" xfId="8" applyNumberFormat="1" applyFont="1" applyBorder="1"/>
    <xf numFmtId="49" fontId="103" fillId="4" borderId="118" xfId="8" applyNumberFormat="1" applyFont="1" applyFill="1" applyBorder="1" applyAlignment="1">
      <alignment horizontal="center" vertical="center"/>
    </xf>
    <xf numFmtId="49" fontId="103" fillId="4" borderId="66" xfId="8" applyNumberFormat="1" applyFont="1" applyFill="1" applyBorder="1" applyAlignment="1">
      <alignment horizontal="center" vertical="center"/>
    </xf>
    <xf numFmtId="49" fontId="89" fillId="4" borderId="66" xfId="7" applyNumberFormat="1" applyFont="1" applyFill="1" applyBorder="1" applyAlignment="1">
      <alignment horizontal="center" vertical="center"/>
    </xf>
    <xf numFmtId="4" fontId="89" fillId="4" borderId="66" xfId="7" applyNumberFormat="1" applyFont="1" applyFill="1" applyBorder="1" applyAlignment="1">
      <alignment vertical="center"/>
    </xf>
    <xf numFmtId="0" fontId="104" fillId="4" borderId="119" xfId="7" applyFont="1" applyFill="1" applyBorder="1" applyAlignment="1">
      <alignment vertical="center"/>
    </xf>
    <xf numFmtId="0" fontId="104" fillId="4" borderId="69" xfId="7" applyFont="1" applyFill="1" applyBorder="1" applyAlignment="1">
      <alignment vertical="center"/>
    </xf>
    <xf numFmtId="49" fontId="87" fillId="4" borderId="142" xfId="2" applyNumberFormat="1" applyFont="1" applyFill="1" applyBorder="1" applyAlignment="1">
      <alignment horizontal="center" vertical="center"/>
    </xf>
    <xf numFmtId="49" fontId="103" fillId="4" borderId="142" xfId="8" applyNumberFormat="1" applyFont="1" applyFill="1" applyBorder="1" applyAlignment="1">
      <alignment horizontal="center" vertical="center"/>
    </xf>
    <xf numFmtId="49" fontId="103" fillId="4" borderId="142" xfId="7" applyNumberFormat="1" applyFont="1" applyFill="1" applyBorder="1" applyAlignment="1">
      <alignment horizontal="center" vertical="center"/>
    </xf>
    <xf numFmtId="4" fontId="103" fillId="4" borderId="70" xfId="7" applyNumberFormat="1" applyFont="1" applyFill="1" applyBorder="1" applyAlignment="1">
      <alignment vertical="center"/>
    </xf>
    <xf numFmtId="49" fontId="89" fillId="4" borderId="119" xfId="8" applyNumberFormat="1" applyFont="1" applyFill="1" applyBorder="1" applyAlignment="1">
      <alignment vertical="center" wrapText="1"/>
    </xf>
    <xf numFmtId="4" fontId="35" fillId="16" borderId="136" xfId="7" applyNumberFormat="1" applyFont="1" applyFill="1" applyBorder="1" applyAlignment="1">
      <alignment vertical="center"/>
    </xf>
    <xf numFmtId="0" fontId="35" fillId="16" borderId="138" xfId="7" applyFont="1" applyFill="1" applyBorder="1" applyAlignment="1">
      <alignment vertical="center"/>
    </xf>
    <xf numFmtId="4" fontId="113" fillId="0" borderId="0" xfId="1" applyNumberFormat="1" applyFont="1" applyAlignment="1">
      <alignment vertical="center"/>
    </xf>
    <xf numFmtId="0" fontId="114" fillId="0" borderId="0" xfId="7" applyFont="1"/>
    <xf numFmtId="164" fontId="64" fillId="9" borderId="115" xfId="1" applyNumberFormat="1" applyFont="1" applyFill="1" applyBorder="1" applyAlignment="1">
      <alignment horizontal="right" vertical="center"/>
    </xf>
    <xf numFmtId="164" fontId="64" fillId="9" borderId="92" xfId="1" applyNumberFormat="1" applyFont="1" applyFill="1" applyBorder="1" applyAlignment="1">
      <alignment horizontal="right" vertical="center"/>
    </xf>
    <xf numFmtId="4" fontId="59" fillId="0" borderId="0" xfId="1" applyNumberFormat="1" applyFont="1"/>
    <xf numFmtId="164" fontId="115" fillId="10" borderId="109" xfId="0" applyNumberFormat="1" applyFont="1" applyFill="1" applyBorder="1" applyAlignment="1">
      <alignment vertical="center" wrapText="1"/>
    </xf>
    <xf numFmtId="164" fontId="115" fillId="4" borderId="0" xfId="0" applyNumberFormat="1" applyFont="1" applyFill="1" applyBorder="1" applyAlignment="1">
      <alignment vertical="center" wrapText="1"/>
    </xf>
    <xf numFmtId="164" fontId="72" fillId="4" borderId="110" xfId="0" applyNumberFormat="1" applyFont="1" applyFill="1" applyBorder="1" applyAlignment="1">
      <alignment vertical="center"/>
    </xf>
    <xf numFmtId="164" fontId="72" fillId="4" borderId="123" xfId="0" applyNumberFormat="1" applyFont="1" applyFill="1" applyBorder="1" applyAlignment="1">
      <alignment vertical="center"/>
    </xf>
    <xf numFmtId="164" fontId="72" fillId="4" borderId="134" xfId="0" applyNumberFormat="1" applyFont="1" applyFill="1" applyBorder="1" applyAlignment="1">
      <alignment vertical="center"/>
    </xf>
    <xf numFmtId="0" fontId="27" fillId="6" borderId="1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9" xfId="0" applyFont="1" applyFill="1" applyBorder="1" applyAlignment="1" applyProtection="1">
      <alignment horizontal="justify" vertical="center"/>
    </xf>
    <xf numFmtId="0" fontId="22" fillId="6" borderId="10" xfId="0" applyFont="1" applyFill="1" applyBorder="1" applyAlignment="1" applyProtection="1">
      <alignment horizontal="left" vertical="center" wrapText="1"/>
    </xf>
    <xf numFmtId="0" fontId="27" fillId="5" borderId="12" xfId="0" applyFont="1" applyFill="1" applyBorder="1" applyAlignment="1" applyProtection="1">
      <alignment horizontal="left" vertical="center" wrapText="1"/>
    </xf>
    <xf numFmtId="0" fontId="27" fillId="5" borderId="13" xfId="0" applyFont="1" applyFill="1" applyBorder="1" applyAlignment="1" applyProtection="1">
      <alignment horizontal="left" vertical="center" wrapText="1"/>
    </xf>
    <xf numFmtId="0" fontId="38" fillId="0" borderId="0" xfId="0" applyFont="1" applyFill="1" applyAlignment="1" applyProtection="1">
      <alignment horizontal="left" vertical="center"/>
    </xf>
    <xf numFmtId="0" fontId="27" fillId="6" borderId="10" xfId="0" applyFont="1" applyFill="1" applyBorder="1" applyAlignment="1" applyProtection="1">
      <alignment horizontal="left" vertical="center" wrapText="1"/>
    </xf>
    <xf numFmtId="0" fontId="27" fillId="5" borderId="17" xfId="0" applyFont="1" applyFill="1" applyBorder="1" applyAlignment="1" applyProtection="1">
      <alignment horizontal="left" vertical="center"/>
    </xf>
    <xf numFmtId="0" fontId="27" fillId="5" borderId="18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9" xfId="0" applyFont="1" applyFill="1" applyBorder="1" applyAlignment="1" applyProtection="1">
      <alignment horizontal="justify" vertical="center"/>
    </xf>
    <xf numFmtId="0" fontId="92" fillId="4" borderId="0" xfId="2" applyFont="1" applyFill="1" applyBorder="1" applyAlignment="1">
      <alignment horizontal="justify" vertical="center"/>
    </xf>
    <xf numFmtId="0" fontId="93" fillId="0" borderId="0" xfId="2" applyFont="1" applyBorder="1" applyAlignment="1">
      <alignment horizontal="justify" vertical="center"/>
    </xf>
    <xf numFmtId="49" fontId="84" fillId="16" borderId="135" xfId="2" applyNumberFormat="1" applyFont="1" applyFill="1" applyBorder="1" applyAlignment="1">
      <alignment horizontal="left" vertical="center"/>
    </xf>
    <xf numFmtId="0" fontId="62" fillId="0" borderId="0" xfId="3" applyFont="1" applyAlignment="1">
      <alignment horizontal="left" vertical="center"/>
    </xf>
    <xf numFmtId="2" fontId="55" fillId="2" borderId="22" xfId="0" applyNumberFormat="1" applyFont="1" applyFill="1" applyBorder="1" applyAlignment="1">
      <alignment horizontal="center" vertical="center" wrapText="1"/>
    </xf>
    <xf numFmtId="2" fontId="55" fillId="2" borderId="23" xfId="0" applyNumberFormat="1" applyFont="1" applyFill="1" applyBorder="1" applyAlignment="1">
      <alignment horizontal="center" vertical="center" wrapText="1"/>
    </xf>
    <xf numFmtId="0" fontId="5" fillId="4" borderId="133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134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0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3" borderId="60" xfId="2" applyFont="1" applyFill="1" applyBorder="1" applyAlignment="1">
      <alignment horizontal="left" vertical="center" wrapText="1"/>
    </xf>
    <xf numFmtId="0" fontId="5" fillId="3" borderId="61" xfId="2" applyFont="1" applyFill="1" applyBorder="1" applyAlignment="1">
      <alignment horizontal="left" vertical="center" wrapText="1"/>
    </xf>
    <xf numFmtId="0" fontId="5" fillId="3" borderId="121" xfId="2" applyFont="1" applyFill="1" applyBorder="1" applyAlignment="1">
      <alignment horizontal="left" vertical="center" wrapText="1"/>
    </xf>
    <xf numFmtId="0" fontId="106" fillId="4" borderId="47" xfId="0" applyFont="1" applyFill="1" applyBorder="1" applyAlignment="1">
      <alignment horizontal="left" vertical="center" wrapText="1"/>
    </xf>
    <xf numFmtId="0" fontId="106" fillId="4" borderId="1" xfId="0" applyFont="1" applyFill="1" applyBorder="1" applyAlignment="1">
      <alignment horizontal="left" vertical="center" wrapText="1"/>
    </xf>
    <xf numFmtId="0" fontId="5" fillId="4" borderId="50" xfId="0" applyFont="1" applyFill="1" applyBorder="1" applyAlignment="1">
      <alignment horizontal="left" vertical="center" wrapText="1"/>
    </xf>
    <xf numFmtId="0" fontId="5" fillId="3" borderId="47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0" xfId="2" applyFont="1" applyFill="1" applyBorder="1" applyAlignment="1">
      <alignment horizontal="left" vertical="center" wrapText="1"/>
    </xf>
    <xf numFmtId="0" fontId="63" fillId="4" borderId="117" xfId="0" applyFont="1" applyFill="1" applyBorder="1" applyAlignment="1">
      <alignment horizontal="left" vertical="center" wrapText="1"/>
    </xf>
    <xf numFmtId="0" fontId="63" fillId="4" borderId="120" xfId="0" applyFont="1" applyFill="1" applyBorder="1" applyAlignment="1">
      <alignment horizontal="left" vertical="center" wrapText="1"/>
    </xf>
    <xf numFmtId="0" fontId="63" fillId="4" borderId="56" xfId="0" applyFont="1" applyFill="1" applyBorder="1" applyAlignment="1">
      <alignment horizontal="left" vertical="center" wrapText="1"/>
    </xf>
    <xf numFmtId="0" fontId="64" fillId="4" borderId="26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164" fontId="58" fillId="8" borderId="10" xfId="3" applyNumberFormat="1" applyFont="1" applyFill="1" applyBorder="1" applyAlignment="1">
      <alignment horizontal="right" vertical="center" wrapText="1"/>
    </xf>
    <xf numFmtId="164" fontId="58" fillId="8" borderId="38" xfId="3" applyNumberFormat="1" applyFont="1" applyFill="1" applyBorder="1" applyAlignment="1">
      <alignment horizontal="right" vertical="center" wrapText="1"/>
    </xf>
    <xf numFmtId="2" fontId="68" fillId="4" borderId="43" xfId="0" applyNumberFormat="1" applyFont="1" applyFill="1" applyBorder="1" applyAlignment="1">
      <alignment horizontal="left" vertical="center"/>
    </xf>
    <xf numFmtId="2" fontId="68" fillId="4" borderId="45" xfId="0" applyNumberFormat="1" applyFont="1" applyFill="1" applyBorder="1" applyAlignment="1">
      <alignment horizontal="left" vertical="center"/>
    </xf>
    <xf numFmtId="0" fontId="47" fillId="10" borderId="104" xfId="0" applyFont="1" applyFill="1" applyBorder="1" applyAlignment="1">
      <alignment horizontal="left" vertical="center" wrapText="1"/>
    </xf>
    <xf numFmtId="0" fontId="47" fillId="10" borderId="105" xfId="0" applyFont="1" applyFill="1" applyBorder="1" applyAlignment="1">
      <alignment horizontal="left" vertical="center" wrapText="1"/>
    </xf>
    <xf numFmtId="0" fontId="47" fillId="10" borderId="106" xfId="0" applyFont="1" applyFill="1" applyBorder="1" applyAlignment="1">
      <alignment horizontal="left" vertical="center" wrapText="1"/>
    </xf>
    <xf numFmtId="0" fontId="47" fillId="4" borderId="100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00" xfId="0" applyNumberFormat="1" applyFont="1" applyBorder="1" applyAlignment="1">
      <alignment horizontal="left" vertical="center"/>
    </xf>
    <xf numFmtId="2" fontId="55" fillId="2" borderId="125" xfId="0" applyNumberFormat="1" applyFont="1" applyFill="1" applyBorder="1" applyAlignment="1">
      <alignment horizontal="center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49" fontId="28" fillId="6" borderId="44" xfId="3" applyNumberFormat="1" applyFont="1" applyFill="1" applyBorder="1" applyAlignment="1">
      <alignment horizontal="left" vertical="center" wrapText="1"/>
    </xf>
    <xf numFmtId="0" fontId="47" fillId="10" borderId="36" xfId="0" applyFont="1" applyFill="1" applyBorder="1" applyAlignment="1">
      <alignment horizontal="left" vertical="center" wrapText="1"/>
    </xf>
    <xf numFmtId="0" fontId="47" fillId="10" borderId="127" xfId="0" applyFont="1" applyFill="1" applyBorder="1" applyAlignment="1">
      <alignment horizontal="left" vertical="center" wrapText="1"/>
    </xf>
    <xf numFmtId="0" fontId="47" fillId="10" borderId="116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2" fontId="68" fillId="4" borderId="14" xfId="0" applyNumberFormat="1" applyFont="1" applyFill="1" applyBorder="1" applyAlignment="1">
      <alignment horizontal="left" vertical="center"/>
    </xf>
    <xf numFmtId="2" fontId="68" fillId="4" borderId="46" xfId="0" applyNumberFormat="1" applyFont="1" applyFill="1" applyBorder="1" applyAlignment="1">
      <alignment horizontal="left" vertical="center"/>
    </xf>
    <xf numFmtId="49" fontId="102" fillId="7" borderId="88" xfId="3" applyNumberFormat="1" applyFont="1" applyFill="1" applyBorder="1" applyAlignment="1">
      <alignment horizontal="left" vertical="center" wrapText="1"/>
    </xf>
    <xf numFmtId="0" fontId="61" fillId="9" borderId="30" xfId="1" applyFont="1" applyFill="1" applyBorder="1" applyAlignment="1">
      <alignment horizontal="left" vertical="center"/>
    </xf>
    <xf numFmtId="0" fontId="61" fillId="9" borderId="31" xfId="1" applyFont="1" applyFill="1" applyBorder="1" applyAlignment="1">
      <alignment horizontal="left" vertical="center"/>
    </xf>
    <xf numFmtId="49" fontId="28" fillId="6" borderId="83" xfId="3" applyNumberFormat="1" applyFont="1" applyFill="1" applyBorder="1" applyAlignment="1">
      <alignment horizontal="left" vertical="center" wrapText="1"/>
    </xf>
    <xf numFmtId="49" fontId="28" fillId="11" borderId="25" xfId="3" applyNumberFormat="1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10" workbookViewId="0">
      <selection activeCell="D11" sqref="D11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0.9" customHeight="1" x14ac:dyDescent="0.25">
      <c r="A3" s="9"/>
    </row>
    <row r="4" spans="1:5" ht="15.75" customHeight="1" x14ac:dyDescent="0.25">
      <c r="A4" s="302" t="s">
        <v>23</v>
      </c>
      <c r="B4" s="302"/>
      <c r="C4" s="302"/>
      <c r="D4" s="302"/>
    </row>
    <row r="5" spans="1:5" ht="15" customHeight="1" x14ac:dyDescent="0.25">
      <c r="A5" s="10" t="s">
        <v>66</v>
      </c>
      <c r="E5" s="5">
        <v>76000000</v>
      </c>
    </row>
    <row r="6" spans="1:5" s="104" customFormat="1" ht="15" customHeight="1" x14ac:dyDescent="0.25">
      <c r="A6" s="195" t="s">
        <v>126</v>
      </c>
      <c r="B6" s="111"/>
      <c r="C6" s="111"/>
      <c r="D6" s="111"/>
      <c r="E6" s="112">
        <v>-14452</v>
      </c>
    </row>
    <row r="7" spans="1:5" s="104" customFormat="1" ht="15" customHeight="1" x14ac:dyDescent="0.25">
      <c r="A7" s="195" t="s">
        <v>128</v>
      </c>
      <c r="B7" s="111"/>
      <c r="C7" s="111"/>
      <c r="D7" s="111"/>
      <c r="E7" s="112">
        <v>142126.17000000001</v>
      </c>
    </row>
    <row r="8" spans="1:5" s="104" customFormat="1" ht="15" customHeight="1" x14ac:dyDescent="0.25">
      <c r="A8" s="195" t="s">
        <v>132</v>
      </c>
      <c r="B8" s="111"/>
      <c r="C8" s="111"/>
      <c r="D8" s="111"/>
      <c r="E8" s="112">
        <v>6001008</v>
      </c>
    </row>
    <row r="9" spans="1:5" s="104" customFormat="1" ht="15" customHeight="1" x14ac:dyDescent="0.25">
      <c r="A9" s="195" t="s">
        <v>148</v>
      </c>
      <c r="B9" s="111"/>
      <c r="C9" s="111"/>
      <c r="D9" s="111"/>
      <c r="E9" s="112">
        <v>255600</v>
      </c>
    </row>
    <row r="10" spans="1:5" s="215" customFormat="1" ht="15" customHeight="1" x14ac:dyDescent="0.25">
      <c r="A10" s="195" t="s">
        <v>149</v>
      </c>
      <c r="B10" s="111"/>
      <c r="C10" s="111"/>
      <c r="D10" s="111"/>
      <c r="E10" s="112">
        <v>1719699.95</v>
      </c>
    </row>
    <row r="11" spans="1:5" s="215" customFormat="1" ht="15" customHeight="1" x14ac:dyDescent="0.25">
      <c r="A11" s="195" t="s">
        <v>152</v>
      </c>
      <c r="B11" s="111"/>
      <c r="C11" s="111"/>
      <c r="D11" s="111"/>
      <c r="E11" s="112">
        <v>1163557.8999999999</v>
      </c>
    </row>
    <row r="12" spans="1:5" s="215" customFormat="1" ht="15" customHeight="1" x14ac:dyDescent="0.25">
      <c r="A12" s="195" t="s">
        <v>154</v>
      </c>
      <c r="B12" s="111"/>
      <c r="C12" s="111"/>
      <c r="D12" s="111"/>
      <c r="E12" s="112">
        <v>64000</v>
      </c>
    </row>
    <row r="13" spans="1:5" s="215" customFormat="1" ht="15" customHeight="1" x14ac:dyDescent="0.25">
      <c r="A13" s="195" t="s">
        <v>155</v>
      </c>
      <c r="B13" s="111"/>
      <c r="C13" s="111"/>
      <c r="D13" s="111"/>
      <c r="E13" s="112">
        <v>734935</v>
      </c>
    </row>
    <row r="14" spans="1:5" s="215" customFormat="1" ht="15" customHeight="1" x14ac:dyDescent="0.25">
      <c r="A14" s="195" t="s">
        <v>159</v>
      </c>
      <c r="B14" s="111"/>
      <c r="C14" s="111"/>
      <c r="D14" s="111"/>
      <c r="E14" s="112">
        <v>16000</v>
      </c>
    </row>
    <row r="15" spans="1:5" s="215" customFormat="1" ht="15" customHeight="1" x14ac:dyDescent="0.25">
      <c r="A15" s="195" t="s">
        <v>161</v>
      </c>
      <c r="B15" s="111"/>
      <c r="C15" s="111"/>
      <c r="D15" s="111"/>
      <c r="E15" s="112">
        <v>5403057.6100000003</v>
      </c>
    </row>
    <row r="16" spans="1:5" s="215" customFormat="1" ht="15" customHeight="1" x14ac:dyDescent="0.25">
      <c r="A16" s="195" t="s">
        <v>216</v>
      </c>
      <c r="B16" s="111"/>
      <c r="C16" s="111"/>
      <c r="D16" s="111"/>
      <c r="E16" s="112">
        <f>SUM(E18:E19)</f>
        <v>-4485532.63</v>
      </c>
    </row>
    <row r="17" spans="1:5" ht="15" customHeight="1" x14ac:dyDescent="0.25">
      <c r="A17" s="305" t="s">
        <v>115</v>
      </c>
      <c r="B17" s="305"/>
      <c r="C17" s="305"/>
      <c r="D17" s="305"/>
    </row>
    <row r="18" spans="1:5" ht="15" customHeight="1" x14ac:dyDescent="0.25">
      <c r="A18" s="304" t="s">
        <v>116</v>
      </c>
      <c r="B18" s="304"/>
      <c r="C18" s="304"/>
      <c r="D18" s="304"/>
      <c r="E18" s="218">
        <v>0</v>
      </c>
    </row>
    <row r="19" spans="1:5" ht="15" customHeight="1" thickBot="1" x14ac:dyDescent="0.3">
      <c r="A19" s="113" t="s">
        <v>117</v>
      </c>
      <c r="B19" s="114"/>
      <c r="C19" s="114"/>
      <c r="D19" s="115"/>
      <c r="E19" s="218">
        <v>-4485532.63</v>
      </c>
    </row>
    <row r="20" spans="1:5" ht="15" customHeight="1" x14ac:dyDescent="0.25">
      <c r="A20" s="303" t="s">
        <v>24</v>
      </c>
      <c r="B20" s="303"/>
      <c r="C20" s="303"/>
      <c r="D20" s="303"/>
      <c r="E20" s="11">
        <f>SUM(E5:E16)</f>
        <v>87000000.000000015</v>
      </c>
    </row>
    <row r="21" spans="1:5" ht="13.15" customHeight="1" x14ac:dyDescent="0.25">
      <c r="A21" s="12"/>
    </row>
    <row r="22" spans="1:5" ht="15.75" customHeight="1" x14ac:dyDescent="0.25">
      <c r="A22" s="302" t="s">
        <v>25</v>
      </c>
      <c r="B22" s="302"/>
      <c r="C22" s="302"/>
      <c r="D22" s="302"/>
    </row>
    <row r="23" spans="1:5" ht="15" customHeight="1" x14ac:dyDescent="0.25">
      <c r="A23" s="10" t="s">
        <v>66</v>
      </c>
      <c r="E23" s="5">
        <v>100000000</v>
      </c>
    </row>
    <row r="24" spans="1:5" ht="15" customHeight="1" x14ac:dyDescent="0.25">
      <c r="A24" s="195" t="s">
        <v>126</v>
      </c>
      <c r="B24" s="111"/>
      <c r="C24" s="111"/>
      <c r="E24" s="5">
        <v>-14452</v>
      </c>
    </row>
    <row r="25" spans="1:5" s="104" customFormat="1" ht="15" customHeight="1" x14ac:dyDescent="0.25">
      <c r="A25" s="195" t="s">
        <v>128</v>
      </c>
      <c r="B25" s="111"/>
      <c r="C25" s="111"/>
      <c r="D25" s="111"/>
      <c r="E25" s="112">
        <v>142126.17000000001</v>
      </c>
    </row>
    <row r="26" spans="1:5" s="104" customFormat="1" ht="15" customHeight="1" x14ac:dyDescent="0.25">
      <c r="A26" s="195" t="s">
        <v>132</v>
      </c>
      <c r="B26" s="111"/>
      <c r="C26" s="111"/>
      <c r="D26" s="111"/>
      <c r="E26" s="112">
        <v>6001008</v>
      </c>
    </row>
    <row r="27" spans="1:5" s="104" customFormat="1" ht="15" customHeight="1" x14ac:dyDescent="0.25">
      <c r="A27" s="195" t="s">
        <v>148</v>
      </c>
      <c r="B27" s="111"/>
      <c r="C27" s="111"/>
      <c r="D27" s="111"/>
      <c r="E27" s="112">
        <v>255600</v>
      </c>
    </row>
    <row r="28" spans="1:5" s="215" customFormat="1" ht="15" customHeight="1" x14ac:dyDescent="0.25">
      <c r="A28" s="195" t="s">
        <v>149</v>
      </c>
      <c r="B28" s="111"/>
      <c r="C28" s="111"/>
      <c r="D28" s="111"/>
      <c r="E28" s="112">
        <v>1719699.95</v>
      </c>
    </row>
    <row r="29" spans="1:5" s="215" customFormat="1" ht="15" customHeight="1" x14ac:dyDescent="0.25">
      <c r="A29" s="195" t="s">
        <v>152</v>
      </c>
      <c r="B29" s="111"/>
      <c r="C29" s="111"/>
      <c r="D29" s="111"/>
      <c r="E29" s="112">
        <v>1163557.8999999999</v>
      </c>
    </row>
    <row r="30" spans="1:5" s="215" customFormat="1" ht="15" customHeight="1" x14ac:dyDescent="0.25">
      <c r="A30" s="195" t="s">
        <v>154</v>
      </c>
      <c r="B30" s="111"/>
      <c r="C30" s="111"/>
      <c r="D30" s="111"/>
      <c r="E30" s="112">
        <v>64000</v>
      </c>
    </row>
    <row r="31" spans="1:5" s="215" customFormat="1" ht="15" customHeight="1" x14ac:dyDescent="0.25">
      <c r="A31" s="195" t="s">
        <v>155</v>
      </c>
      <c r="B31" s="111"/>
      <c r="C31" s="111"/>
      <c r="D31" s="111"/>
      <c r="E31" s="112">
        <v>734935</v>
      </c>
    </row>
    <row r="32" spans="1:5" s="215" customFormat="1" ht="15" customHeight="1" x14ac:dyDescent="0.25">
      <c r="A32" s="195" t="s">
        <v>159</v>
      </c>
      <c r="B32" s="111"/>
      <c r="C32" s="111"/>
      <c r="D32" s="111"/>
      <c r="E32" s="112">
        <v>16000</v>
      </c>
    </row>
    <row r="33" spans="1:5" s="215" customFormat="1" ht="15" customHeight="1" x14ac:dyDescent="0.25">
      <c r="A33" s="195" t="s">
        <v>161</v>
      </c>
      <c r="B33" s="111"/>
      <c r="C33" s="111"/>
      <c r="D33" s="111"/>
      <c r="E33" s="112">
        <v>5403057.6100000003</v>
      </c>
    </row>
    <row r="34" spans="1:5" s="215" customFormat="1" ht="15" customHeight="1" x14ac:dyDescent="0.25">
      <c r="A34" s="195" t="s">
        <v>216</v>
      </c>
      <c r="B34" s="111"/>
      <c r="C34" s="111"/>
      <c r="D34" s="111"/>
      <c r="E34" s="112">
        <f>SUM(E36:E37)</f>
        <v>-22685532.629999999</v>
      </c>
    </row>
    <row r="35" spans="1:5" ht="15" customHeight="1" x14ac:dyDescent="0.25">
      <c r="A35" s="305" t="s">
        <v>115</v>
      </c>
      <c r="B35" s="305"/>
      <c r="C35" s="305"/>
      <c r="D35" s="305"/>
    </row>
    <row r="36" spans="1:5" ht="15" customHeight="1" x14ac:dyDescent="0.25">
      <c r="A36" s="304" t="s">
        <v>118</v>
      </c>
      <c r="B36" s="304"/>
      <c r="C36" s="304"/>
      <c r="D36" s="304"/>
      <c r="E36" s="218">
        <v>0</v>
      </c>
    </row>
    <row r="37" spans="1:5" ht="15" customHeight="1" thickBot="1" x14ac:dyDescent="0.3">
      <c r="A37" s="113" t="s">
        <v>117</v>
      </c>
      <c r="B37" s="114"/>
      <c r="C37" s="114"/>
      <c r="D37" s="216"/>
      <c r="E37" s="218">
        <v>-22685532.629999999</v>
      </c>
    </row>
    <row r="38" spans="1:5" ht="15" customHeight="1" x14ac:dyDescent="0.25">
      <c r="A38" s="303" t="s">
        <v>26</v>
      </c>
      <c r="B38" s="303"/>
      <c r="C38" s="303"/>
      <c r="D38" s="303"/>
      <c r="E38" s="11">
        <f>SUM(E23:E34)</f>
        <v>92800000.000000015</v>
      </c>
    </row>
    <row r="39" spans="1:5" ht="15.75" customHeight="1" x14ac:dyDescent="0.25">
      <c r="A39" s="12"/>
      <c r="E39" s="13"/>
    </row>
    <row r="40" spans="1:5" ht="15.75" customHeight="1" x14ac:dyDescent="0.25">
      <c r="A40" s="302" t="s">
        <v>27</v>
      </c>
      <c r="B40" s="302"/>
      <c r="C40" s="302"/>
      <c r="D40" s="302"/>
      <c r="E40" s="13"/>
    </row>
    <row r="41" spans="1:5" ht="15" customHeight="1" x14ac:dyDescent="0.25">
      <c r="A41" s="293" t="s">
        <v>67</v>
      </c>
      <c r="B41" s="293"/>
      <c r="C41" s="293"/>
      <c r="D41" s="293"/>
      <c r="E41" s="14">
        <v>7436980.1799999997</v>
      </c>
    </row>
    <row r="42" spans="1:5" s="215" customFormat="1" ht="15" customHeight="1" x14ac:dyDescent="0.25">
      <c r="A42" s="195" t="s">
        <v>217</v>
      </c>
      <c r="B42" s="111"/>
      <c r="C42" s="111"/>
      <c r="D42" s="111"/>
      <c r="E42" s="112">
        <v>-18200000</v>
      </c>
    </row>
    <row r="43" spans="1:5" ht="15" customHeight="1" x14ac:dyDescent="0.25">
      <c r="A43" s="293" t="s">
        <v>75</v>
      </c>
      <c r="B43" s="293"/>
      <c r="C43" s="293"/>
      <c r="D43" s="293"/>
      <c r="E43" s="14">
        <v>18051961.039999999</v>
      </c>
    </row>
    <row r="44" spans="1:5" ht="15" customHeight="1" thickBot="1" x14ac:dyDescent="0.3">
      <c r="A44" s="293" t="s">
        <v>68</v>
      </c>
      <c r="B44" s="293"/>
      <c r="C44" s="293"/>
      <c r="D44" s="293"/>
      <c r="E44" s="13">
        <v>-1488941.22</v>
      </c>
    </row>
    <row r="45" spans="1:5" ht="15" customHeight="1" x14ac:dyDescent="0.25">
      <c r="A45" s="294" t="s">
        <v>28</v>
      </c>
      <c r="B45" s="294"/>
      <c r="C45" s="294"/>
      <c r="D45" s="294"/>
      <c r="E45" s="11">
        <f>SUM(E41:E44)</f>
        <v>5799999.9999999991</v>
      </c>
    </row>
    <row r="46" spans="1:5" ht="15.75" customHeight="1" x14ac:dyDescent="0.25"/>
    <row r="47" spans="1:5" ht="15.75" customHeight="1" thickBot="1" x14ac:dyDescent="0.3">
      <c r="A47" s="6" t="s">
        <v>29</v>
      </c>
      <c r="B47" s="7"/>
      <c r="C47" s="7"/>
      <c r="D47" s="7"/>
      <c r="E47" s="8"/>
    </row>
    <row r="48" spans="1:5" ht="15.75" customHeight="1" thickBot="1" x14ac:dyDescent="0.3">
      <c r="A48" s="295" t="s">
        <v>30</v>
      </c>
      <c r="B48" s="295"/>
      <c r="C48" s="15" t="s">
        <v>69</v>
      </c>
      <c r="D48" s="15" t="s">
        <v>119</v>
      </c>
      <c r="E48" s="116" t="s">
        <v>120</v>
      </c>
    </row>
    <row r="49" spans="1:5" ht="15.75" customHeight="1" x14ac:dyDescent="0.25">
      <c r="A49" s="296" t="s">
        <v>70</v>
      </c>
      <c r="B49" s="296"/>
      <c r="C49" s="16">
        <f>SUM(E5)</f>
        <v>76000000</v>
      </c>
      <c r="D49" s="16">
        <f>SUM(E6+E7+E8+E9+E10+E11+E12+E13+E14+E15+E16)</f>
        <v>11000000</v>
      </c>
      <c r="E49" s="117">
        <f>SUM(C49+D49)</f>
        <v>87000000</v>
      </c>
    </row>
    <row r="50" spans="1:5" ht="15.75" customHeight="1" thickBot="1" x14ac:dyDescent="0.3">
      <c r="A50" s="297" t="s">
        <v>71</v>
      </c>
      <c r="B50" s="297"/>
      <c r="C50" s="17">
        <f>SUM(E23)</f>
        <v>100000000</v>
      </c>
      <c r="D50" s="17">
        <f>SUM(E24+E25+E26+E27+E28+E29+E30+E31+E32+E33+E34)</f>
        <v>-7200000</v>
      </c>
      <c r="E50" s="117">
        <f>SUM(C50+D50)</f>
        <v>92800000</v>
      </c>
    </row>
    <row r="51" spans="1:5" ht="15.75" customHeight="1" thickBot="1" x14ac:dyDescent="0.3">
      <c r="A51" s="292" t="s">
        <v>31</v>
      </c>
      <c r="B51" s="292"/>
      <c r="C51" s="18">
        <f>SUM(C49-C50)</f>
        <v>-24000000</v>
      </c>
      <c r="D51" s="18">
        <f t="shared" ref="D51:E51" si="0">SUM(D49-D50)</f>
        <v>18200000</v>
      </c>
      <c r="E51" s="118">
        <f t="shared" si="0"/>
        <v>-5800000</v>
      </c>
    </row>
    <row r="52" spans="1:5" ht="5.0999999999999996" customHeight="1" thickBot="1" x14ac:dyDescent="0.3">
      <c r="A52" s="19"/>
      <c r="B52" s="19"/>
      <c r="C52" s="19"/>
      <c r="D52" s="196"/>
      <c r="E52" s="20"/>
    </row>
    <row r="53" spans="1:5" ht="15.75" customHeight="1" thickBot="1" x14ac:dyDescent="0.3">
      <c r="A53" s="299" t="s">
        <v>32</v>
      </c>
      <c r="B53" s="299"/>
      <c r="C53" s="15" t="s">
        <v>69</v>
      </c>
      <c r="D53" s="15" t="s">
        <v>119</v>
      </c>
      <c r="E53" s="116" t="s">
        <v>120</v>
      </c>
    </row>
    <row r="54" spans="1:5" ht="25.5" customHeight="1" x14ac:dyDescent="0.25">
      <c r="A54" s="21" t="s">
        <v>33</v>
      </c>
      <c r="B54" s="22" t="s">
        <v>34</v>
      </c>
      <c r="C54" s="48">
        <f>SUM(E41)</f>
        <v>7436980.1799999997</v>
      </c>
      <c r="D54" s="23">
        <f>SUM(E42)</f>
        <v>-18200000</v>
      </c>
      <c r="E54" s="117">
        <f>SUM(C54+D54)</f>
        <v>-10763019.82</v>
      </c>
    </row>
    <row r="55" spans="1:5" ht="25.5" customHeight="1" x14ac:dyDescent="0.25">
      <c r="A55" s="21" t="s">
        <v>58</v>
      </c>
      <c r="B55" s="22" t="s">
        <v>43</v>
      </c>
      <c r="C55" s="23">
        <f>SUM(E43)</f>
        <v>18051961.039999999</v>
      </c>
      <c r="D55" s="23">
        <v>0</v>
      </c>
      <c r="E55" s="117">
        <f>SUM(C55+D55)</f>
        <v>18051961.039999999</v>
      </c>
    </row>
    <row r="56" spans="1:5" ht="25.5" customHeight="1" x14ac:dyDescent="0.25">
      <c r="A56" s="21" t="s">
        <v>35</v>
      </c>
      <c r="B56" s="22" t="s">
        <v>36</v>
      </c>
      <c r="C56" s="50">
        <v>-1488941.22</v>
      </c>
      <c r="D56" s="119">
        <v>0</v>
      </c>
      <c r="E56" s="117">
        <f>SUM(C56+D56)</f>
        <v>-1488941.22</v>
      </c>
    </row>
    <row r="57" spans="1:5" ht="15.75" customHeight="1" thickBot="1" x14ac:dyDescent="0.3">
      <c r="A57" s="24" t="s">
        <v>37</v>
      </c>
      <c r="B57" s="25" t="s">
        <v>38</v>
      </c>
      <c r="C57" s="26">
        <v>0</v>
      </c>
      <c r="D57" s="26">
        <v>0</v>
      </c>
      <c r="E57" s="117">
        <f>SUM(C57+D57)</f>
        <v>0</v>
      </c>
    </row>
    <row r="58" spans="1:5" ht="15.75" customHeight="1" thickBot="1" x14ac:dyDescent="0.3">
      <c r="A58" s="299" t="s">
        <v>39</v>
      </c>
      <c r="B58" s="299"/>
      <c r="C58" s="18">
        <f>SUM(C54:C57)</f>
        <v>24000000</v>
      </c>
      <c r="D58" s="18">
        <f t="shared" ref="D58:E58" si="1">SUM(D54:D57)</f>
        <v>-18200000</v>
      </c>
      <c r="E58" s="118">
        <f t="shared" si="1"/>
        <v>5799999.9999999991</v>
      </c>
    </row>
    <row r="59" spans="1:5" ht="5.0999999999999996" customHeight="1" thickBot="1" x14ac:dyDescent="0.3">
      <c r="A59" s="27"/>
      <c r="B59" s="27"/>
      <c r="C59" s="28"/>
      <c r="D59" s="28"/>
      <c r="E59" s="29"/>
    </row>
    <row r="60" spans="1:5" ht="15.75" customHeight="1" thickBot="1" x14ac:dyDescent="0.3">
      <c r="A60" s="299" t="s">
        <v>40</v>
      </c>
      <c r="B60" s="299"/>
      <c r="C60" s="15" t="s">
        <v>69</v>
      </c>
      <c r="D60" s="15" t="s">
        <v>119</v>
      </c>
      <c r="E60" s="116" t="s">
        <v>120</v>
      </c>
    </row>
    <row r="61" spans="1:5" ht="15.75" customHeight="1" x14ac:dyDescent="0.25">
      <c r="A61" s="300" t="s">
        <v>41</v>
      </c>
      <c r="B61" s="300"/>
      <c r="C61" s="30">
        <f>SUM(C49+C54+C55)</f>
        <v>101488941.22</v>
      </c>
      <c r="D61" s="30">
        <f>SUM(D49+D54+D55)</f>
        <v>-7200000</v>
      </c>
      <c r="E61" s="120">
        <f>SUM(E49+E54+E55)</f>
        <v>94288941.219999999</v>
      </c>
    </row>
    <row r="62" spans="1:5" ht="15.75" customHeight="1" thickBot="1" x14ac:dyDescent="0.3">
      <c r="A62" s="301" t="s">
        <v>42</v>
      </c>
      <c r="B62" s="301"/>
      <c r="C62" s="31">
        <f>SUM(C50-C56)</f>
        <v>101488941.22</v>
      </c>
      <c r="D62" s="31">
        <f>SUM(D50-D56)</f>
        <v>-7200000</v>
      </c>
      <c r="E62" s="121">
        <f>SUM(E50-E56)</f>
        <v>94288941.219999999</v>
      </c>
    </row>
    <row r="63" spans="1:5" ht="15.75" customHeight="1" thickBot="1" x14ac:dyDescent="0.3">
      <c r="A63" s="27" t="s">
        <v>20</v>
      </c>
      <c r="B63" s="27"/>
      <c r="C63" s="32">
        <f>SUM(C61-C62)</f>
        <v>0</v>
      </c>
      <c r="D63" s="32">
        <f t="shared" ref="D63:E63" si="2">SUM(D61-D62)</f>
        <v>0</v>
      </c>
      <c r="E63" s="122">
        <f t="shared" si="2"/>
        <v>0</v>
      </c>
    </row>
    <row r="64" spans="1:5" ht="15.75" customHeight="1" x14ac:dyDescent="0.25"/>
    <row r="65" spans="1:5" ht="15.75" customHeight="1" x14ac:dyDescent="0.25">
      <c r="A65" s="298"/>
      <c r="B65" s="298"/>
      <c r="C65" s="298"/>
      <c r="D65" s="298"/>
      <c r="E65" s="33"/>
    </row>
    <row r="66" spans="1:5" ht="15.75" customHeight="1" x14ac:dyDescent="0.25"/>
    <row r="67" spans="1:5" ht="15.75" customHeight="1" x14ac:dyDescent="0.25"/>
    <row r="68" spans="1:5" ht="15.75" customHeight="1" x14ac:dyDescent="0.25"/>
    <row r="69" spans="1:5" ht="15.75" customHeight="1" x14ac:dyDescent="0.25"/>
    <row r="71" spans="1:5" s="3" customFormat="1" x14ac:dyDescent="0.25">
      <c r="A71" s="4"/>
      <c r="B71" s="4"/>
      <c r="C71" s="4"/>
      <c r="D71" s="4"/>
      <c r="E71" s="5"/>
    </row>
  </sheetData>
  <mergeCells count="23">
    <mergeCell ref="A4:D4"/>
    <mergeCell ref="A20:D20"/>
    <mergeCell ref="A22:D22"/>
    <mergeCell ref="A38:D38"/>
    <mergeCell ref="A40:D40"/>
    <mergeCell ref="A18:D18"/>
    <mergeCell ref="A35:D35"/>
    <mergeCell ref="A36:D36"/>
    <mergeCell ref="A17:D17"/>
    <mergeCell ref="A65:D65"/>
    <mergeCell ref="A53:B53"/>
    <mergeCell ref="A58:B58"/>
    <mergeCell ref="A60:B60"/>
    <mergeCell ref="A61:B61"/>
    <mergeCell ref="A62:B62"/>
    <mergeCell ref="A51:B51"/>
    <mergeCell ref="A41:D41"/>
    <mergeCell ref="A44:D44"/>
    <mergeCell ref="A45:D45"/>
    <mergeCell ref="A48:B48"/>
    <mergeCell ref="A49:B49"/>
    <mergeCell ref="A50:B50"/>
    <mergeCell ref="A43:D43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O1" sqref="O1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4.7109375" customWidth="1"/>
    <col min="12" max="12" width="13.28515625" customWidth="1"/>
    <col min="13" max="13" width="13.140625" customWidth="1"/>
    <col min="14" max="14" width="66.85546875" customWidth="1"/>
  </cols>
  <sheetData>
    <row r="1" spans="1:14" s="203" customFormat="1" ht="15.75" customHeight="1" x14ac:dyDescent="0.25">
      <c r="A1" s="197" t="s">
        <v>165</v>
      </c>
      <c r="B1" s="198"/>
      <c r="C1" s="198"/>
      <c r="D1" s="198"/>
      <c r="E1" s="198"/>
      <c r="F1" s="198"/>
      <c r="G1" s="199"/>
      <c r="H1" s="199"/>
      <c r="I1" s="199"/>
      <c r="J1" s="199"/>
      <c r="K1" s="200"/>
      <c r="L1" s="201"/>
      <c r="M1" s="201"/>
      <c r="N1" s="202"/>
    </row>
    <row r="2" spans="1:14" ht="5.0999999999999996" customHeight="1" thickBot="1" x14ac:dyDescent="0.3">
      <c r="A2" s="107"/>
      <c r="B2" s="100"/>
      <c r="C2" s="100"/>
      <c r="D2" s="100"/>
      <c r="E2" s="100"/>
      <c r="F2" s="100"/>
      <c r="G2" s="101"/>
      <c r="H2" s="101"/>
      <c r="I2" s="101"/>
      <c r="J2" s="101"/>
      <c r="K2" s="101"/>
      <c r="L2" s="102"/>
      <c r="M2" s="102"/>
      <c r="N2" s="103"/>
    </row>
    <row r="3" spans="1:14" s="105" customFormat="1" ht="15.75" customHeight="1" thickBot="1" x14ac:dyDescent="0.3">
      <c r="A3" s="238" t="s">
        <v>96</v>
      </c>
      <c r="B3" s="239" t="s">
        <v>97</v>
      </c>
      <c r="C3" s="239" t="s">
        <v>98</v>
      </c>
      <c r="D3" s="239" t="s">
        <v>99</v>
      </c>
      <c r="E3" s="239" t="s">
        <v>100</v>
      </c>
      <c r="F3" s="240" t="s">
        <v>101</v>
      </c>
      <c r="G3" s="241" t="s">
        <v>102</v>
      </c>
      <c r="H3" s="241" t="s">
        <v>103</v>
      </c>
      <c r="I3" s="241" t="s">
        <v>104</v>
      </c>
      <c r="J3" s="241" t="s">
        <v>105</v>
      </c>
      <c r="K3" s="241" t="s">
        <v>106</v>
      </c>
      <c r="L3" s="242" t="s">
        <v>107</v>
      </c>
      <c r="M3" s="242" t="s">
        <v>108</v>
      </c>
      <c r="N3" s="243" t="s">
        <v>109</v>
      </c>
    </row>
    <row r="4" spans="1:14" s="105" customFormat="1" ht="10.9" customHeight="1" x14ac:dyDescent="0.25">
      <c r="A4" s="244" t="s">
        <v>110</v>
      </c>
      <c r="B4" s="245" t="s">
        <v>110</v>
      </c>
      <c r="C4" s="246"/>
      <c r="D4" s="246">
        <v>231</v>
      </c>
      <c r="E4" s="246"/>
      <c r="F4" s="247" t="s">
        <v>111</v>
      </c>
      <c r="G4" s="248" t="s">
        <v>166</v>
      </c>
      <c r="H4" s="249">
        <v>0</v>
      </c>
      <c r="I4" s="249" t="s">
        <v>113</v>
      </c>
      <c r="J4" s="249">
        <v>0</v>
      </c>
      <c r="K4" s="249">
        <v>0</v>
      </c>
      <c r="L4" s="250">
        <v>20000</v>
      </c>
      <c r="M4" s="251">
        <v>0</v>
      </c>
      <c r="N4" s="252" t="s">
        <v>167</v>
      </c>
    </row>
    <row r="5" spans="1:14" s="105" customFormat="1" ht="10.9" customHeight="1" x14ac:dyDescent="0.25">
      <c r="A5" s="205" t="s">
        <v>110</v>
      </c>
      <c r="B5" s="206" t="s">
        <v>110</v>
      </c>
      <c r="C5" s="210"/>
      <c r="D5" s="210">
        <v>231</v>
      </c>
      <c r="E5" s="210"/>
      <c r="F5" s="253" t="s">
        <v>111</v>
      </c>
      <c r="G5" s="254" t="s">
        <v>168</v>
      </c>
      <c r="H5" s="255">
        <v>0</v>
      </c>
      <c r="I5" s="255" t="s">
        <v>113</v>
      </c>
      <c r="J5" s="255">
        <v>0</v>
      </c>
      <c r="K5" s="255">
        <v>0</v>
      </c>
      <c r="L5" s="256">
        <v>150000</v>
      </c>
      <c r="M5" s="257">
        <v>0</v>
      </c>
      <c r="N5" s="258" t="s">
        <v>169</v>
      </c>
    </row>
    <row r="6" spans="1:14" s="105" customFormat="1" ht="10.9" customHeight="1" x14ac:dyDescent="0.25">
      <c r="A6" s="205" t="s">
        <v>110</v>
      </c>
      <c r="B6" s="206" t="s">
        <v>110</v>
      </c>
      <c r="C6" s="210"/>
      <c r="D6" s="210">
        <v>231</v>
      </c>
      <c r="E6" s="210"/>
      <c r="F6" s="253" t="s">
        <v>111</v>
      </c>
      <c r="G6" s="254" t="s">
        <v>162</v>
      </c>
      <c r="H6" s="255">
        <v>0</v>
      </c>
      <c r="I6" s="255" t="s">
        <v>113</v>
      </c>
      <c r="J6" s="255">
        <v>0</v>
      </c>
      <c r="K6" s="255">
        <v>0</v>
      </c>
      <c r="L6" s="256">
        <v>20000</v>
      </c>
      <c r="M6" s="257">
        <v>0</v>
      </c>
      <c r="N6" s="258" t="s">
        <v>50</v>
      </c>
    </row>
    <row r="7" spans="1:14" s="105" customFormat="1" ht="10.9" customHeight="1" x14ac:dyDescent="0.25">
      <c r="A7" s="205" t="s">
        <v>110</v>
      </c>
      <c r="B7" s="206" t="s">
        <v>110</v>
      </c>
      <c r="C7" s="210"/>
      <c r="D7" s="210">
        <v>231</v>
      </c>
      <c r="E7" s="210"/>
      <c r="F7" s="253" t="s">
        <v>111</v>
      </c>
      <c r="G7" s="254">
        <v>1343</v>
      </c>
      <c r="H7" s="255" t="s">
        <v>113</v>
      </c>
      <c r="I7" s="255" t="s">
        <v>113</v>
      </c>
      <c r="J7" s="255" t="s">
        <v>113</v>
      </c>
      <c r="K7" s="255" t="s">
        <v>113</v>
      </c>
      <c r="L7" s="256">
        <v>-2000</v>
      </c>
      <c r="M7" s="257">
        <v>0</v>
      </c>
      <c r="N7" s="258" t="s">
        <v>170</v>
      </c>
    </row>
    <row r="8" spans="1:14" s="105" customFormat="1" ht="10.9" customHeight="1" x14ac:dyDescent="0.25">
      <c r="A8" s="205" t="s">
        <v>110</v>
      </c>
      <c r="B8" s="206" t="s">
        <v>110</v>
      </c>
      <c r="C8" s="210"/>
      <c r="D8" s="210">
        <v>231</v>
      </c>
      <c r="E8" s="210"/>
      <c r="F8" s="253" t="s">
        <v>111</v>
      </c>
      <c r="G8" s="254" t="s">
        <v>171</v>
      </c>
      <c r="H8" s="255">
        <v>0</v>
      </c>
      <c r="I8" s="255" t="s">
        <v>113</v>
      </c>
      <c r="J8" s="255">
        <v>0</v>
      </c>
      <c r="K8" s="255">
        <v>0</v>
      </c>
      <c r="L8" s="256">
        <v>-196.65</v>
      </c>
      <c r="M8" s="257">
        <v>0</v>
      </c>
      <c r="N8" s="258" t="s">
        <v>172</v>
      </c>
    </row>
    <row r="9" spans="1:14" s="105" customFormat="1" ht="10.9" customHeight="1" x14ac:dyDescent="0.25">
      <c r="A9" s="205" t="s">
        <v>110</v>
      </c>
      <c r="B9" s="206" t="s">
        <v>110</v>
      </c>
      <c r="C9" s="210"/>
      <c r="D9" s="210">
        <v>231</v>
      </c>
      <c r="E9" s="210"/>
      <c r="F9" s="253" t="s">
        <v>145</v>
      </c>
      <c r="G9" s="254" t="s">
        <v>137</v>
      </c>
      <c r="H9" s="255">
        <v>0</v>
      </c>
      <c r="I9" s="255" t="s">
        <v>113</v>
      </c>
      <c r="J9" s="255">
        <v>0</v>
      </c>
      <c r="K9" s="255">
        <v>0</v>
      </c>
      <c r="L9" s="256">
        <v>-600000</v>
      </c>
      <c r="M9" s="257">
        <v>0</v>
      </c>
      <c r="N9" s="258" t="s">
        <v>173</v>
      </c>
    </row>
    <row r="10" spans="1:14" s="105" customFormat="1" ht="10.9" customHeight="1" x14ac:dyDescent="0.25">
      <c r="A10" s="205" t="s">
        <v>110</v>
      </c>
      <c r="B10" s="206" t="s">
        <v>110</v>
      </c>
      <c r="C10" s="210"/>
      <c r="D10" s="210">
        <v>231</v>
      </c>
      <c r="E10" s="210"/>
      <c r="F10" s="253" t="s">
        <v>145</v>
      </c>
      <c r="G10" s="254" t="s">
        <v>160</v>
      </c>
      <c r="H10" s="255">
        <v>0</v>
      </c>
      <c r="I10" s="255" t="s">
        <v>113</v>
      </c>
      <c r="J10" s="255">
        <v>0</v>
      </c>
      <c r="K10" s="255">
        <v>0</v>
      </c>
      <c r="L10" s="256">
        <v>-1000000</v>
      </c>
      <c r="M10" s="257">
        <v>0</v>
      </c>
      <c r="N10" s="258" t="s">
        <v>174</v>
      </c>
    </row>
    <row r="11" spans="1:14" s="105" customFormat="1" ht="10.9" customHeight="1" x14ac:dyDescent="0.25">
      <c r="A11" s="205" t="s">
        <v>110</v>
      </c>
      <c r="B11" s="206" t="s">
        <v>110</v>
      </c>
      <c r="C11" s="210"/>
      <c r="D11" s="210">
        <v>231</v>
      </c>
      <c r="E11" s="210"/>
      <c r="F11" s="253" t="s">
        <v>175</v>
      </c>
      <c r="G11" s="254" t="s">
        <v>137</v>
      </c>
      <c r="H11" s="255">
        <v>0</v>
      </c>
      <c r="I11" s="255" t="s">
        <v>113</v>
      </c>
      <c r="J11" s="255">
        <v>0</v>
      </c>
      <c r="K11" s="255">
        <v>0</v>
      </c>
      <c r="L11" s="256">
        <v>-5000</v>
      </c>
      <c r="M11" s="257">
        <v>0</v>
      </c>
      <c r="N11" s="258" t="s">
        <v>176</v>
      </c>
    </row>
    <row r="12" spans="1:14" s="105" customFormat="1" ht="10.9" customHeight="1" x14ac:dyDescent="0.25">
      <c r="A12" s="205" t="s">
        <v>110</v>
      </c>
      <c r="B12" s="206" t="s">
        <v>110</v>
      </c>
      <c r="C12" s="210"/>
      <c r="D12" s="210">
        <v>231</v>
      </c>
      <c r="E12" s="210"/>
      <c r="F12" s="253" t="s">
        <v>175</v>
      </c>
      <c r="G12" s="254">
        <v>2133</v>
      </c>
      <c r="H12" s="255" t="s">
        <v>113</v>
      </c>
      <c r="I12" s="255" t="s">
        <v>113</v>
      </c>
      <c r="J12" s="255" t="s">
        <v>113</v>
      </c>
      <c r="K12" s="255" t="s">
        <v>113</v>
      </c>
      <c r="L12" s="256">
        <v>-1000</v>
      </c>
      <c r="M12" s="257">
        <v>0</v>
      </c>
      <c r="N12" s="258" t="s">
        <v>177</v>
      </c>
    </row>
    <row r="13" spans="1:14" s="105" customFormat="1" ht="10.9" customHeight="1" x14ac:dyDescent="0.25">
      <c r="A13" s="205" t="s">
        <v>110</v>
      </c>
      <c r="B13" s="206" t="s">
        <v>110</v>
      </c>
      <c r="C13" s="210"/>
      <c r="D13" s="210">
        <v>231</v>
      </c>
      <c r="E13" s="210"/>
      <c r="F13" s="253" t="s">
        <v>175</v>
      </c>
      <c r="G13" s="254">
        <v>2212</v>
      </c>
      <c r="H13" s="255">
        <v>0</v>
      </c>
      <c r="I13" s="255" t="s">
        <v>113</v>
      </c>
      <c r="J13" s="255">
        <v>0</v>
      </c>
      <c r="K13" s="255">
        <v>0</v>
      </c>
      <c r="L13" s="256">
        <v>860</v>
      </c>
      <c r="M13" s="257">
        <v>0</v>
      </c>
      <c r="N13" s="258" t="s">
        <v>178</v>
      </c>
    </row>
    <row r="14" spans="1:14" s="105" customFormat="1" ht="10.9" customHeight="1" x14ac:dyDescent="0.25">
      <c r="A14" s="205" t="s">
        <v>110</v>
      </c>
      <c r="B14" s="206" t="s">
        <v>110</v>
      </c>
      <c r="C14" s="210"/>
      <c r="D14" s="210">
        <v>231</v>
      </c>
      <c r="E14" s="210"/>
      <c r="F14" s="253" t="s">
        <v>127</v>
      </c>
      <c r="G14" s="254">
        <v>2212</v>
      </c>
      <c r="H14" s="255">
        <v>0</v>
      </c>
      <c r="I14" s="255" t="s">
        <v>113</v>
      </c>
      <c r="J14" s="255">
        <v>0</v>
      </c>
      <c r="K14" s="255">
        <v>0</v>
      </c>
      <c r="L14" s="256">
        <v>3038</v>
      </c>
      <c r="M14" s="257">
        <v>0</v>
      </c>
      <c r="N14" s="258" t="s">
        <v>179</v>
      </c>
    </row>
    <row r="15" spans="1:14" s="105" customFormat="1" ht="10.9" customHeight="1" x14ac:dyDescent="0.25">
      <c r="A15" s="205" t="s">
        <v>110</v>
      </c>
      <c r="B15" s="206" t="s">
        <v>110</v>
      </c>
      <c r="C15" s="210"/>
      <c r="D15" s="210">
        <v>231</v>
      </c>
      <c r="E15" s="210"/>
      <c r="F15" s="253" t="s">
        <v>127</v>
      </c>
      <c r="G15" s="254" t="s">
        <v>180</v>
      </c>
      <c r="H15" s="255">
        <v>0</v>
      </c>
      <c r="I15" s="255" t="s">
        <v>113</v>
      </c>
      <c r="J15" s="255">
        <v>0</v>
      </c>
      <c r="K15" s="255">
        <v>0</v>
      </c>
      <c r="L15" s="256">
        <v>-6771</v>
      </c>
      <c r="M15" s="257">
        <v>0</v>
      </c>
      <c r="N15" s="258" t="s">
        <v>181</v>
      </c>
    </row>
    <row r="16" spans="1:14" s="105" customFormat="1" ht="10.9" customHeight="1" x14ac:dyDescent="0.25">
      <c r="A16" s="205" t="s">
        <v>110</v>
      </c>
      <c r="B16" s="206" t="s">
        <v>110</v>
      </c>
      <c r="C16" s="210"/>
      <c r="D16" s="210">
        <v>231</v>
      </c>
      <c r="E16" s="210"/>
      <c r="F16" s="253" t="s">
        <v>182</v>
      </c>
      <c r="G16" s="254" t="s">
        <v>137</v>
      </c>
      <c r="H16" s="255">
        <v>0</v>
      </c>
      <c r="I16" s="255" t="s">
        <v>113</v>
      </c>
      <c r="J16" s="255">
        <v>0</v>
      </c>
      <c r="K16" s="255">
        <v>0</v>
      </c>
      <c r="L16" s="256">
        <v>800</v>
      </c>
      <c r="M16" s="257">
        <v>0</v>
      </c>
      <c r="N16" s="258" t="s">
        <v>183</v>
      </c>
    </row>
    <row r="17" spans="1:14" s="105" customFormat="1" ht="10.9" customHeight="1" x14ac:dyDescent="0.25">
      <c r="A17" s="205" t="s">
        <v>110</v>
      </c>
      <c r="B17" s="206" t="s">
        <v>110</v>
      </c>
      <c r="C17" s="210"/>
      <c r="D17" s="210">
        <v>231</v>
      </c>
      <c r="E17" s="210"/>
      <c r="F17" s="253" t="s">
        <v>184</v>
      </c>
      <c r="G17" s="254" t="s">
        <v>185</v>
      </c>
      <c r="H17" s="255">
        <v>0</v>
      </c>
      <c r="I17" s="255" t="s">
        <v>113</v>
      </c>
      <c r="J17" s="255">
        <v>0</v>
      </c>
      <c r="K17" s="255">
        <v>0</v>
      </c>
      <c r="L17" s="256">
        <v>-92204.160000000003</v>
      </c>
      <c r="M17" s="257">
        <v>0</v>
      </c>
      <c r="N17" s="258" t="s">
        <v>186</v>
      </c>
    </row>
    <row r="18" spans="1:14" s="105" customFormat="1" ht="10.9" customHeight="1" x14ac:dyDescent="0.25">
      <c r="A18" s="205" t="s">
        <v>110</v>
      </c>
      <c r="B18" s="206" t="s">
        <v>110</v>
      </c>
      <c r="C18" s="210"/>
      <c r="D18" s="210">
        <v>231</v>
      </c>
      <c r="E18" s="210"/>
      <c r="F18" s="253" t="s">
        <v>184</v>
      </c>
      <c r="G18" s="254" t="s">
        <v>180</v>
      </c>
      <c r="H18" s="255">
        <v>0</v>
      </c>
      <c r="I18" s="255" t="s">
        <v>113</v>
      </c>
      <c r="J18" s="255">
        <v>0</v>
      </c>
      <c r="K18" s="255">
        <v>0</v>
      </c>
      <c r="L18" s="256">
        <v>2941.18</v>
      </c>
      <c r="M18" s="257">
        <v>0</v>
      </c>
      <c r="N18" s="258" t="s">
        <v>187</v>
      </c>
    </row>
    <row r="19" spans="1:14" s="105" customFormat="1" ht="10.9" customHeight="1" x14ac:dyDescent="0.25">
      <c r="A19" s="205" t="s">
        <v>110</v>
      </c>
      <c r="B19" s="206" t="s">
        <v>110</v>
      </c>
      <c r="C19" s="210"/>
      <c r="D19" s="210">
        <v>231</v>
      </c>
      <c r="E19" s="210"/>
      <c r="F19" s="253" t="s">
        <v>188</v>
      </c>
      <c r="G19" s="254" t="s">
        <v>137</v>
      </c>
      <c r="H19" s="255">
        <v>0</v>
      </c>
      <c r="I19" s="255" t="s">
        <v>113</v>
      </c>
      <c r="J19" s="255">
        <v>0</v>
      </c>
      <c r="K19" s="255">
        <v>0</v>
      </c>
      <c r="L19" s="256">
        <v>-5000</v>
      </c>
      <c r="M19" s="257">
        <v>0</v>
      </c>
      <c r="N19" s="258" t="s">
        <v>189</v>
      </c>
    </row>
    <row r="20" spans="1:14" s="105" customFormat="1" ht="10.9" customHeight="1" x14ac:dyDescent="0.25">
      <c r="A20" s="205" t="s">
        <v>110</v>
      </c>
      <c r="B20" s="206" t="s">
        <v>110</v>
      </c>
      <c r="C20" s="210"/>
      <c r="D20" s="210">
        <v>231</v>
      </c>
      <c r="E20" s="210"/>
      <c r="F20" s="253" t="s">
        <v>190</v>
      </c>
      <c r="G20" s="254" t="s">
        <v>160</v>
      </c>
      <c r="H20" s="255">
        <v>0</v>
      </c>
      <c r="I20" s="255" t="s">
        <v>113</v>
      </c>
      <c r="J20" s="255">
        <v>0</v>
      </c>
      <c r="K20" s="255">
        <v>0</v>
      </c>
      <c r="L20" s="256">
        <v>-3000</v>
      </c>
      <c r="M20" s="257">
        <v>0</v>
      </c>
      <c r="N20" s="258" t="s">
        <v>191</v>
      </c>
    </row>
    <row r="21" spans="1:14" s="105" customFormat="1" ht="10.9" customHeight="1" x14ac:dyDescent="0.25">
      <c r="A21" s="205" t="s">
        <v>110</v>
      </c>
      <c r="B21" s="206" t="s">
        <v>110</v>
      </c>
      <c r="C21" s="210"/>
      <c r="D21" s="210">
        <v>231</v>
      </c>
      <c r="E21" s="210"/>
      <c r="F21" s="253" t="s">
        <v>192</v>
      </c>
      <c r="G21" s="254" t="s">
        <v>137</v>
      </c>
      <c r="H21" s="255">
        <v>0</v>
      </c>
      <c r="I21" s="255" t="s">
        <v>113</v>
      </c>
      <c r="J21" s="255">
        <v>0</v>
      </c>
      <c r="K21" s="255">
        <v>0</v>
      </c>
      <c r="L21" s="256">
        <v>-5000</v>
      </c>
      <c r="M21" s="257">
        <v>0</v>
      </c>
      <c r="N21" s="258" t="s">
        <v>193</v>
      </c>
    </row>
    <row r="22" spans="1:14" s="105" customFormat="1" ht="10.9" customHeight="1" x14ac:dyDescent="0.25">
      <c r="A22" s="205" t="s">
        <v>110</v>
      </c>
      <c r="B22" s="206" t="s">
        <v>110</v>
      </c>
      <c r="C22" s="210"/>
      <c r="D22" s="210">
        <v>231</v>
      </c>
      <c r="E22" s="210"/>
      <c r="F22" s="253" t="s">
        <v>192</v>
      </c>
      <c r="G22" s="254">
        <v>2324</v>
      </c>
      <c r="H22" s="255">
        <v>0</v>
      </c>
      <c r="I22" s="255" t="s">
        <v>113</v>
      </c>
      <c r="J22" s="255">
        <v>0</v>
      </c>
      <c r="K22" s="255">
        <v>0</v>
      </c>
      <c r="L22" s="256">
        <v>3000</v>
      </c>
      <c r="M22" s="257">
        <v>0</v>
      </c>
      <c r="N22" s="258" t="s">
        <v>194</v>
      </c>
    </row>
    <row r="23" spans="1:14" s="105" customFormat="1" ht="10.9" customHeight="1" x14ac:dyDescent="0.25">
      <c r="A23" s="205" t="s">
        <v>110</v>
      </c>
      <c r="B23" s="206" t="s">
        <v>110</v>
      </c>
      <c r="C23" s="210"/>
      <c r="D23" s="210">
        <v>231</v>
      </c>
      <c r="E23" s="210"/>
      <c r="F23" s="253" t="s">
        <v>195</v>
      </c>
      <c r="G23" s="254" t="s">
        <v>137</v>
      </c>
      <c r="H23" s="255">
        <v>0</v>
      </c>
      <c r="I23" s="255" t="s">
        <v>113</v>
      </c>
      <c r="J23" s="255">
        <v>0</v>
      </c>
      <c r="K23" s="255">
        <v>0</v>
      </c>
      <c r="L23" s="256">
        <v>50000</v>
      </c>
      <c r="M23" s="257">
        <v>0</v>
      </c>
      <c r="N23" s="258" t="s">
        <v>196</v>
      </c>
    </row>
    <row r="24" spans="1:14" s="105" customFormat="1" ht="10.9" customHeight="1" x14ac:dyDescent="0.25">
      <c r="A24" s="205" t="s">
        <v>110</v>
      </c>
      <c r="B24" s="206" t="s">
        <v>110</v>
      </c>
      <c r="C24" s="210"/>
      <c r="D24" s="210">
        <v>231</v>
      </c>
      <c r="E24" s="210"/>
      <c r="F24" s="259" t="s">
        <v>197</v>
      </c>
      <c r="G24" s="260" t="s">
        <v>137</v>
      </c>
      <c r="H24" s="255">
        <v>0</v>
      </c>
      <c r="I24" s="255" t="s">
        <v>113</v>
      </c>
      <c r="J24" s="255">
        <v>0</v>
      </c>
      <c r="K24" s="255">
        <v>0</v>
      </c>
      <c r="L24" s="256">
        <v>-33000</v>
      </c>
      <c r="M24" s="257">
        <v>0</v>
      </c>
      <c r="N24" s="261" t="s">
        <v>198</v>
      </c>
    </row>
    <row r="25" spans="1:14" s="105" customFormat="1" ht="10.9" customHeight="1" x14ac:dyDescent="0.25">
      <c r="A25" s="205" t="s">
        <v>110</v>
      </c>
      <c r="B25" s="206" t="s">
        <v>110</v>
      </c>
      <c r="C25" s="210"/>
      <c r="D25" s="210">
        <v>231</v>
      </c>
      <c r="E25" s="210"/>
      <c r="F25" s="259" t="s">
        <v>199</v>
      </c>
      <c r="G25" s="260" t="s">
        <v>200</v>
      </c>
      <c r="H25" s="255">
        <v>0</v>
      </c>
      <c r="I25" s="255" t="s">
        <v>113</v>
      </c>
      <c r="J25" s="255">
        <v>0</v>
      </c>
      <c r="K25" s="255">
        <v>0</v>
      </c>
      <c r="L25" s="256">
        <v>17080</v>
      </c>
      <c r="M25" s="257">
        <v>0</v>
      </c>
      <c r="N25" s="261" t="s">
        <v>201</v>
      </c>
    </row>
    <row r="26" spans="1:14" s="105" customFormat="1" ht="10.9" customHeight="1" x14ac:dyDescent="0.25">
      <c r="A26" s="205" t="s">
        <v>110</v>
      </c>
      <c r="B26" s="206" t="s">
        <v>110</v>
      </c>
      <c r="C26" s="210"/>
      <c r="D26" s="210" t="s">
        <v>202</v>
      </c>
      <c r="E26" s="210"/>
      <c r="F26" s="259" t="s">
        <v>199</v>
      </c>
      <c r="G26" s="260">
        <v>2141</v>
      </c>
      <c r="H26" s="255">
        <v>0</v>
      </c>
      <c r="I26" s="255" t="s">
        <v>113</v>
      </c>
      <c r="J26" s="255">
        <v>0</v>
      </c>
      <c r="K26" s="255">
        <v>0</v>
      </c>
      <c r="L26" s="256">
        <v>-80</v>
      </c>
      <c r="M26" s="257">
        <v>0</v>
      </c>
      <c r="N26" s="261" t="s">
        <v>203</v>
      </c>
    </row>
    <row r="27" spans="1:14" s="105" customFormat="1" ht="10.9" customHeight="1" x14ac:dyDescent="0.25">
      <c r="A27" s="205" t="s">
        <v>110</v>
      </c>
      <c r="B27" s="206" t="s">
        <v>110</v>
      </c>
      <c r="C27" s="210"/>
      <c r="D27" s="210">
        <v>231</v>
      </c>
      <c r="E27" s="210"/>
      <c r="F27" s="259" t="s">
        <v>204</v>
      </c>
      <c r="G27" s="260" t="s">
        <v>205</v>
      </c>
      <c r="H27" s="255">
        <v>0</v>
      </c>
      <c r="I27" s="255" t="s">
        <v>113</v>
      </c>
      <c r="J27" s="255">
        <v>0</v>
      </c>
      <c r="K27" s="255">
        <v>0</v>
      </c>
      <c r="L27" s="256">
        <v>-3000000</v>
      </c>
      <c r="M27" s="257">
        <v>0</v>
      </c>
      <c r="N27" s="261" t="s">
        <v>206</v>
      </c>
    </row>
    <row r="28" spans="1:14" s="105" customFormat="1" ht="10.9" customHeight="1" x14ac:dyDescent="0.25">
      <c r="A28" s="205" t="s">
        <v>110</v>
      </c>
      <c r="B28" s="206" t="s">
        <v>110</v>
      </c>
      <c r="C28" s="210"/>
      <c r="D28" s="210">
        <v>231</v>
      </c>
      <c r="E28" s="210"/>
      <c r="F28" s="259" t="s">
        <v>204</v>
      </c>
      <c r="G28" s="260">
        <v>5345</v>
      </c>
      <c r="H28" s="255">
        <v>0</v>
      </c>
      <c r="I28" s="255" t="s">
        <v>113</v>
      </c>
      <c r="J28" s="255">
        <v>0</v>
      </c>
      <c r="K28" s="255">
        <v>0</v>
      </c>
      <c r="L28" s="256">
        <v>0</v>
      </c>
      <c r="M28" s="257">
        <v>-3000000</v>
      </c>
      <c r="N28" s="261" t="s">
        <v>207</v>
      </c>
    </row>
    <row r="29" spans="1:14" s="283" customFormat="1" ht="10.9" customHeight="1" x14ac:dyDescent="0.25">
      <c r="A29" s="262" t="s">
        <v>110</v>
      </c>
      <c r="B29" s="263" t="s">
        <v>110</v>
      </c>
      <c r="C29" s="264"/>
      <c r="D29" s="264">
        <v>231</v>
      </c>
      <c r="E29" s="264"/>
      <c r="F29" s="265" t="s">
        <v>140</v>
      </c>
      <c r="G29" s="260">
        <v>5321</v>
      </c>
      <c r="H29" s="266" t="s">
        <v>113</v>
      </c>
      <c r="I29" s="266" t="s">
        <v>113</v>
      </c>
      <c r="J29" s="266" t="s">
        <v>113</v>
      </c>
      <c r="K29" s="266" t="s">
        <v>113</v>
      </c>
      <c r="L29" s="267">
        <v>0</v>
      </c>
      <c r="M29" s="211">
        <v>-16000</v>
      </c>
      <c r="N29" s="268" t="s">
        <v>208</v>
      </c>
    </row>
    <row r="30" spans="1:14" s="105" customFormat="1" ht="10.9" customHeight="1" x14ac:dyDescent="0.25">
      <c r="A30" s="205" t="s">
        <v>110</v>
      </c>
      <c r="B30" s="206" t="s">
        <v>110</v>
      </c>
      <c r="C30" s="204"/>
      <c r="D30" s="204" t="s">
        <v>209</v>
      </c>
      <c r="E30" s="204"/>
      <c r="F30" s="269" t="s">
        <v>145</v>
      </c>
      <c r="G30" s="270" t="s">
        <v>21</v>
      </c>
      <c r="H30" s="271" t="s">
        <v>113</v>
      </c>
      <c r="I30" s="271" t="s">
        <v>113</v>
      </c>
      <c r="J30" s="271" t="s">
        <v>113</v>
      </c>
      <c r="K30" s="271" t="s">
        <v>113</v>
      </c>
      <c r="L30" s="272">
        <v>0</v>
      </c>
      <c r="M30" s="272">
        <v>-5591734</v>
      </c>
      <c r="N30" s="273" t="s">
        <v>156</v>
      </c>
    </row>
    <row r="31" spans="1:14" s="105" customFormat="1" ht="10.9" customHeight="1" x14ac:dyDescent="0.25">
      <c r="A31" s="205" t="s">
        <v>110</v>
      </c>
      <c r="B31" s="206" t="s">
        <v>110</v>
      </c>
      <c r="C31" s="204"/>
      <c r="D31" s="204" t="s">
        <v>209</v>
      </c>
      <c r="E31" s="204"/>
      <c r="F31" s="269" t="s">
        <v>133</v>
      </c>
      <c r="G31" s="270" t="s">
        <v>21</v>
      </c>
      <c r="H31" s="255" t="s">
        <v>113</v>
      </c>
      <c r="I31" s="255" t="s">
        <v>113</v>
      </c>
      <c r="J31" s="255">
        <v>0</v>
      </c>
      <c r="K31" s="255">
        <v>0</v>
      </c>
      <c r="L31" s="272">
        <v>0</v>
      </c>
      <c r="M31" s="272">
        <v>-614993</v>
      </c>
      <c r="N31" s="274" t="s">
        <v>153</v>
      </c>
    </row>
    <row r="32" spans="1:14" s="105" customFormat="1" ht="10.9" customHeight="1" x14ac:dyDescent="0.25">
      <c r="A32" s="205" t="s">
        <v>110</v>
      </c>
      <c r="B32" s="206" t="s">
        <v>110</v>
      </c>
      <c r="C32" s="204"/>
      <c r="D32" s="204" t="s">
        <v>209</v>
      </c>
      <c r="E32" s="204"/>
      <c r="F32" s="269" t="s">
        <v>112</v>
      </c>
      <c r="G32" s="270" t="s">
        <v>21</v>
      </c>
      <c r="H32" s="271" t="s">
        <v>113</v>
      </c>
      <c r="I32" s="271" t="s">
        <v>113</v>
      </c>
      <c r="J32" s="271" t="s">
        <v>113</v>
      </c>
      <c r="K32" s="271" t="s">
        <v>113</v>
      </c>
      <c r="L32" s="272">
        <v>0</v>
      </c>
      <c r="M32" s="272">
        <v>-2963260.02</v>
      </c>
      <c r="N32" s="274" t="s">
        <v>210</v>
      </c>
    </row>
    <row r="33" spans="1:14" s="105" customFormat="1" ht="10.9" customHeight="1" x14ac:dyDescent="0.25">
      <c r="A33" s="205" t="s">
        <v>110</v>
      </c>
      <c r="B33" s="206" t="s">
        <v>110</v>
      </c>
      <c r="C33" s="204"/>
      <c r="D33" s="204" t="s">
        <v>209</v>
      </c>
      <c r="E33" s="204"/>
      <c r="F33" s="269" t="s">
        <v>112</v>
      </c>
      <c r="G33" s="270" t="s">
        <v>72</v>
      </c>
      <c r="H33" s="255" t="s">
        <v>113</v>
      </c>
      <c r="I33" s="255" t="s">
        <v>113</v>
      </c>
      <c r="J33" s="255">
        <v>0</v>
      </c>
      <c r="K33" s="255">
        <v>0</v>
      </c>
      <c r="L33" s="272">
        <v>0</v>
      </c>
      <c r="M33" s="272">
        <v>-5695245</v>
      </c>
      <c r="N33" s="274" t="s">
        <v>211</v>
      </c>
    </row>
    <row r="34" spans="1:14" s="105" customFormat="1" ht="10.9" customHeight="1" x14ac:dyDescent="0.25">
      <c r="A34" s="205" t="s">
        <v>110</v>
      </c>
      <c r="B34" s="206" t="s">
        <v>110</v>
      </c>
      <c r="C34" s="204"/>
      <c r="D34" s="204" t="s">
        <v>209</v>
      </c>
      <c r="E34" s="204"/>
      <c r="F34" s="269" t="s">
        <v>134</v>
      </c>
      <c r="G34" s="270" t="s">
        <v>21</v>
      </c>
      <c r="H34" s="266" t="s">
        <v>113</v>
      </c>
      <c r="I34" s="266" t="s">
        <v>113</v>
      </c>
      <c r="J34" s="266" t="s">
        <v>113</v>
      </c>
      <c r="K34" s="266" t="s">
        <v>113</v>
      </c>
      <c r="L34" s="272">
        <v>0</v>
      </c>
      <c r="M34" s="272">
        <v>-227470</v>
      </c>
      <c r="N34" s="274" t="s">
        <v>212</v>
      </c>
    </row>
    <row r="35" spans="1:14" s="105" customFormat="1" ht="10.9" customHeight="1" x14ac:dyDescent="0.25">
      <c r="A35" s="205" t="s">
        <v>110</v>
      </c>
      <c r="B35" s="206" t="s">
        <v>110</v>
      </c>
      <c r="C35" s="204"/>
      <c r="D35" s="204" t="s">
        <v>209</v>
      </c>
      <c r="E35" s="204"/>
      <c r="F35" s="269" t="s">
        <v>134</v>
      </c>
      <c r="G35" s="270" t="s">
        <v>72</v>
      </c>
      <c r="H35" s="271" t="s">
        <v>113</v>
      </c>
      <c r="I35" s="271" t="s">
        <v>113</v>
      </c>
      <c r="J35" s="271" t="s">
        <v>113</v>
      </c>
      <c r="K35" s="271" t="s">
        <v>113</v>
      </c>
      <c r="L35" s="272">
        <v>0</v>
      </c>
      <c r="M35" s="272">
        <v>-139530</v>
      </c>
      <c r="N35" s="274" t="s">
        <v>213</v>
      </c>
    </row>
    <row r="36" spans="1:14" s="105" customFormat="1" ht="10.9" customHeight="1" x14ac:dyDescent="0.25">
      <c r="A36" s="205" t="s">
        <v>110</v>
      </c>
      <c r="B36" s="206" t="s">
        <v>110</v>
      </c>
      <c r="C36" s="204"/>
      <c r="D36" s="204" t="s">
        <v>209</v>
      </c>
      <c r="E36" s="204"/>
      <c r="F36" s="269" t="s">
        <v>135</v>
      </c>
      <c r="G36" s="270" t="s">
        <v>21</v>
      </c>
      <c r="H36" s="255" t="s">
        <v>113</v>
      </c>
      <c r="I36" s="255" t="s">
        <v>113</v>
      </c>
      <c r="J36" s="255">
        <v>0</v>
      </c>
      <c r="K36" s="255">
        <v>0</v>
      </c>
      <c r="L36" s="272">
        <v>0</v>
      </c>
      <c r="M36" s="272">
        <v>-2272075.61</v>
      </c>
      <c r="N36" s="274" t="s">
        <v>136</v>
      </c>
    </row>
    <row r="37" spans="1:14" s="105" customFormat="1" ht="10.9" customHeight="1" x14ac:dyDescent="0.25">
      <c r="A37" s="205" t="s">
        <v>110</v>
      </c>
      <c r="B37" s="206" t="s">
        <v>110</v>
      </c>
      <c r="C37" s="204"/>
      <c r="D37" s="204">
        <v>231</v>
      </c>
      <c r="E37" s="204"/>
      <c r="F37" s="269" t="s">
        <v>135</v>
      </c>
      <c r="G37" s="270" t="s">
        <v>72</v>
      </c>
      <c r="H37" s="207">
        <v>0</v>
      </c>
      <c r="I37" s="207" t="s">
        <v>113</v>
      </c>
      <c r="J37" s="207">
        <v>0</v>
      </c>
      <c r="K37" s="207">
        <v>0</v>
      </c>
      <c r="L37" s="208">
        <v>0</v>
      </c>
      <c r="M37" s="208">
        <v>-2165225</v>
      </c>
      <c r="N37" s="209" t="s">
        <v>214</v>
      </c>
    </row>
    <row r="38" spans="1:14" s="105" customFormat="1" ht="10.9" customHeight="1" thickBot="1" x14ac:dyDescent="0.3">
      <c r="A38" s="205" t="s">
        <v>110</v>
      </c>
      <c r="B38" s="206" t="s">
        <v>110</v>
      </c>
      <c r="C38" s="204"/>
      <c r="D38" s="204" t="s">
        <v>209</v>
      </c>
      <c r="E38" s="275"/>
      <c r="F38" s="276" t="s">
        <v>111</v>
      </c>
      <c r="G38" s="276" t="s">
        <v>14</v>
      </c>
      <c r="H38" s="277" t="s">
        <v>113</v>
      </c>
      <c r="I38" s="277" t="s">
        <v>113</v>
      </c>
      <c r="J38" s="277" t="s">
        <v>113</v>
      </c>
      <c r="K38" s="277" t="s">
        <v>113</v>
      </c>
      <c r="L38" s="278">
        <v>-18200000</v>
      </c>
      <c r="M38" s="278">
        <v>0</v>
      </c>
      <c r="N38" s="279" t="s">
        <v>215</v>
      </c>
    </row>
    <row r="39" spans="1:14" s="106" customFormat="1" ht="14.1" customHeight="1" thickBot="1" x14ac:dyDescent="0.25">
      <c r="A39" s="306" t="s">
        <v>114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280">
        <f>SUM(L1:L38)</f>
        <v>-22685532.629999999</v>
      </c>
      <c r="M39" s="280">
        <f>SUM(M1:M38)</f>
        <v>-22685532.629999999</v>
      </c>
      <c r="N39" s="281"/>
    </row>
    <row r="40" spans="1:14" s="1" customFormat="1" ht="15" customHeight="1" x14ac:dyDescent="0.25">
      <c r="A40" s="108" t="s">
        <v>20</v>
      </c>
      <c r="B40" s="108"/>
      <c r="C40" s="108"/>
      <c r="D40" s="108"/>
      <c r="E40" s="109"/>
      <c r="F40" s="110"/>
      <c r="G40" s="212"/>
      <c r="H40" s="212"/>
      <c r="I40" s="212"/>
      <c r="J40" s="212"/>
      <c r="K40" s="212"/>
      <c r="L40" s="213"/>
      <c r="M40" s="282"/>
      <c r="N40" s="212"/>
    </row>
    <row r="41" spans="1:14" s="105" customFormat="1" ht="14.1" customHeight="1" x14ac:dyDescent="0.25">
      <c r="A41" s="4"/>
      <c r="B41" s="4"/>
      <c r="C41" s="4"/>
      <c r="D41" s="4"/>
      <c r="E41" s="5"/>
      <c r="F41"/>
      <c r="G41"/>
      <c r="H41"/>
      <c r="I41"/>
      <c r="J41"/>
      <c r="K41"/>
      <c r="L41"/>
      <c r="M41"/>
      <c r="N41"/>
    </row>
    <row r="42" spans="1:14" s="105" customFormat="1" ht="14.1" customHeight="1" x14ac:dyDescent="0.25">
      <c r="A42" s="4"/>
      <c r="B42" s="4"/>
      <c r="C42" s="4"/>
      <c r="D42" s="4"/>
      <c r="E42" s="5"/>
      <c r="F42"/>
      <c r="G42"/>
      <c r="H42"/>
      <c r="I42"/>
      <c r="J42"/>
      <c r="K42"/>
      <c r="L42"/>
      <c r="M42"/>
      <c r="N42"/>
    </row>
    <row r="43" spans="1:14" s="105" customFormat="1" ht="14.1" customHeight="1" x14ac:dyDescent="0.25">
      <c r="A43" s="4"/>
      <c r="B43" s="4"/>
      <c r="C43" s="4"/>
      <c r="D43" s="4"/>
      <c r="E43" s="5"/>
      <c r="F43"/>
      <c r="G43"/>
      <c r="H43"/>
      <c r="I43"/>
      <c r="J43"/>
      <c r="K43"/>
      <c r="L43"/>
      <c r="M43"/>
      <c r="N43"/>
    </row>
    <row r="44" spans="1:14" s="105" customFormat="1" ht="14.1" customHeight="1" x14ac:dyDescent="0.25">
      <c r="A44" s="4"/>
      <c r="B44" s="4"/>
      <c r="C44" s="4"/>
      <c r="D44" s="4"/>
      <c r="E44" s="5"/>
      <c r="F44"/>
      <c r="G44"/>
      <c r="H44"/>
      <c r="I44"/>
      <c r="J44"/>
      <c r="K44"/>
      <c r="L44"/>
      <c r="M44"/>
      <c r="N44"/>
    </row>
    <row r="45" spans="1:14" s="105" customFormat="1" ht="14.1" customHeight="1" x14ac:dyDescent="0.25">
      <c r="A45" s="4"/>
      <c r="B45" s="4"/>
      <c r="C45" s="4"/>
      <c r="D45" s="4"/>
      <c r="E45" s="5"/>
      <c r="F45"/>
      <c r="G45"/>
      <c r="H45"/>
      <c r="I45"/>
      <c r="J45"/>
      <c r="K45"/>
      <c r="L45"/>
      <c r="M45"/>
      <c r="N45"/>
    </row>
    <row r="46" spans="1:14" s="105" customFormat="1" ht="14.1" customHeight="1" x14ac:dyDescent="0.25">
      <c r="A46" s="4"/>
      <c r="B46" s="4"/>
      <c r="C46" s="4"/>
      <c r="D46" s="4"/>
      <c r="E46" s="5"/>
      <c r="F46"/>
      <c r="G46"/>
      <c r="H46"/>
      <c r="I46"/>
      <c r="J46"/>
      <c r="K46"/>
      <c r="L46"/>
      <c r="M46"/>
      <c r="N46"/>
    </row>
    <row r="47" spans="1:14" ht="14.1" customHeight="1" x14ac:dyDescent="0.25"/>
    <row r="48" spans="1:14" s="105" customFormat="1" ht="14.1" customHeight="1" x14ac:dyDescent="0.25">
      <c r="A48" s="4"/>
      <c r="B48" s="4"/>
      <c r="C48" s="4"/>
      <c r="D48" s="4"/>
      <c r="E48" s="5"/>
      <c r="F48"/>
      <c r="G48"/>
      <c r="H48"/>
      <c r="I48"/>
      <c r="J48"/>
      <c r="K48"/>
      <c r="L48"/>
      <c r="M48"/>
      <c r="N48"/>
    </row>
    <row r="49" spans="1:14" s="106" customFormat="1" ht="14.1" customHeight="1" x14ac:dyDescent="0.25">
      <c r="A49" s="4"/>
      <c r="B49" s="4"/>
      <c r="C49" s="4"/>
      <c r="D49" s="4"/>
      <c r="E49" s="5"/>
      <c r="F49"/>
      <c r="G49"/>
      <c r="H49"/>
      <c r="I49"/>
      <c r="J49"/>
      <c r="K49"/>
      <c r="L49"/>
      <c r="M49"/>
      <c r="N49"/>
    </row>
    <row r="50" spans="1:14" s="1" customFormat="1" ht="15" customHeight="1" x14ac:dyDescent="0.25">
      <c r="A50" s="4"/>
      <c r="B50" s="4"/>
      <c r="C50" s="4"/>
      <c r="D50" s="4"/>
      <c r="E50" s="5"/>
      <c r="F50"/>
      <c r="G50"/>
      <c r="H50"/>
      <c r="I50"/>
      <c r="J50"/>
      <c r="K50"/>
      <c r="L50"/>
      <c r="M50"/>
      <c r="N50"/>
    </row>
  </sheetData>
  <mergeCells count="1">
    <mergeCell ref="A39:K39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selection activeCell="I94" sqref="I94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  <col min="11" max="11" width="35" customWidth="1"/>
  </cols>
  <sheetData>
    <row r="1" spans="1:17" s="43" customFormat="1" ht="24.95" customHeight="1" x14ac:dyDescent="0.25">
      <c r="A1" s="177" t="s">
        <v>0</v>
      </c>
      <c r="B1" s="178"/>
      <c r="C1" s="179"/>
      <c r="D1" s="40"/>
      <c r="E1" s="41"/>
      <c r="F1" s="42"/>
      <c r="H1" s="124" t="s">
        <v>121</v>
      </c>
    </row>
    <row r="2" spans="1:17" s="43" customFormat="1" ht="8.1" customHeight="1" thickBot="1" x14ac:dyDescent="0.3">
      <c r="A2" s="37"/>
      <c r="B2" s="38"/>
      <c r="C2" s="39"/>
      <c r="D2" s="40"/>
      <c r="E2" s="41"/>
      <c r="F2" s="42"/>
      <c r="H2" s="123" t="s">
        <v>122</v>
      </c>
    </row>
    <row r="3" spans="1:17" s="43" customFormat="1" ht="30.75" customHeight="1" thickBot="1" x14ac:dyDescent="0.3">
      <c r="A3" s="220" t="s">
        <v>1</v>
      </c>
      <c r="B3" s="221" t="s">
        <v>2</v>
      </c>
      <c r="C3" s="344" t="s">
        <v>3</v>
      </c>
      <c r="D3" s="344"/>
      <c r="E3" s="222" t="s">
        <v>64</v>
      </c>
      <c r="F3" s="222" t="s">
        <v>65</v>
      </c>
      <c r="G3" s="223" t="s">
        <v>63</v>
      </c>
      <c r="H3" s="129" t="s">
        <v>218</v>
      </c>
      <c r="I3" s="130" t="s">
        <v>124</v>
      </c>
      <c r="J3" s="131" t="s">
        <v>125</v>
      </c>
    </row>
    <row r="4" spans="1:17" s="36" customFormat="1" ht="16.5" customHeight="1" thickBot="1" x14ac:dyDescent="0.3">
      <c r="A4" s="347" t="s">
        <v>5</v>
      </c>
      <c r="B4" s="348"/>
      <c r="C4" s="348"/>
      <c r="D4" s="349"/>
      <c r="E4" s="69">
        <v>86467815.379999995</v>
      </c>
      <c r="F4" s="69">
        <v>86209291.019999996</v>
      </c>
      <c r="G4" s="70">
        <v>76000000</v>
      </c>
      <c r="H4" s="125">
        <v>-4485532.63</v>
      </c>
      <c r="I4" s="126">
        <f>SUM(-14452+142126.17+6001008+255600+1719699.95+1163557.9+64000+734935+16000+5403057.61-4485532.63)</f>
        <v>11000000</v>
      </c>
      <c r="J4" s="127">
        <f>SUM(G4+I4)</f>
        <v>87000000</v>
      </c>
    </row>
    <row r="5" spans="1:17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7" s="36" customFormat="1" ht="24.95" customHeight="1" x14ac:dyDescent="0.3">
      <c r="A6" s="153" t="s">
        <v>19</v>
      </c>
      <c r="B6" s="153"/>
      <c r="C6" s="153"/>
      <c r="D6" s="153"/>
      <c r="E6" s="153"/>
      <c r="F6" s="153"/>
      <c r="G6" s="154"/>
      <c r="H6" s="124" t="s">
        <v>121</v>
      </c>
      <c r="I6" s="128"/>
      <c r="J6" s="128"/>
      <c r="K6" s="128"/>
      <c r="L6" s="128"/>
      <c r="M6" s="128"/>
      <c r="N6" s="128"/>
      <c r="O6" s="128"/>
      <c r="P6" s="128"/>
      <c r="Q6" s="128"/>
    </row>
    <row r="7" spans="1:17" s="36" customFormat="1" ht="8.1" customHeight="1" thickBot="1" x14ac:dyDescent="0.35">
      <c r="A7" s="155"/>
      <c r="B7" s="155"/>
      <c r="C7" s="155"/>
      <c r="D7" s="155"/>
      <c r="E7" s="155"/>
      <c r="F7" s="155"/>
      <c r="G7" s="156"/>
      <c r="H7" s="123" t="s">
        <v>122</v>
      </c>
    </row>
    <row r="8" spans="1:17" s="43" customFormat="1" ht="30.75" customHeight="1" thickBot="1" x14ac:dyDescent="0.3">
      <c r="A8" s="220" t="s">
        <v>1</v>
      </c>
      <c r="B8" s="221" t="s">
        <v>2</v>
      </c>
      <c r="C8" s="344" t="s">
        <v>3</v>
      </c>
      <c r="D8" s="344"/>
      <c r="E8" s="222" t="s">
        <v>64</v>
      </c>
      <c r="F8" s="222" t="s">
        <v>65</v>
      </c>
      <c r="G8" s="223" t="s">
        <v>63</v>
      </c>
      <c r="H8" s="129" t="s">
        <v>218</v>
      </c>
      <c r="I8" s="130" t="s">
        <v>124</v>
      </c>
      <c r="J8" s="131" t="s">
        <v>125</v>
      </c>
    </row>
    <row r="9" spans="1:17" s="43" customFormat="1" ht="42" customHeight="1" x14ac:dyDescent="0.25">
      <c r="A9" s="132" t="s">
        <v>4</v>
      </c>
      <c r="B9" s="133" t="s">
        <v>14</v>
      </c>
      <c r="C9" s="356" t="s">
        <v>123</v>
      </c>
      <c r="D9" s="356"/>
      <c r="E9" s="157">
        <v>4592254.4000000004</v>
      </c>
      <c r="F9" s="157">
        <v>2363406.1800000002</v>
      </c>
      <c r="G9" s="134">
        <v>7436980.1799999997</v>
      </c>
      <c r="H9" s="224">
        <v>-18200000</v>
      </c>
      <c r="I9" s="225">
        <f>SUM(H9)</f>
        <v>-18200000</v>
      </c>
      <c r="J9" s="226">
        <f>SUM(G9+I9)</f>
        <v>-10763019.82</v>
      </c>
    </row>
    <row r="10" spans="1:17" s="43" customFormat="1" ht="15.95" customHeight="1" x14ac:dyDescent="0.25">
      <c r="A10" s="135" t="s">
        <v>4</v>
      </c>
      <c r="B10" s="136" t="s">
        <v>15</v>
      </c>
      <c r="C10" s="357" t="s">
        <v>43</v>
      </c>
      <c r="D10" s="357"/>
      <c r="E10" s="137">
        <v>7000000</v>
      </c>
      <c r="F10" s="138">
        <v>6948038.96</v>
      </c>
      <c r="G10" s="139">
        <v>18051961.039999999</v>
      </c>
      <c r="H10" s="140">
        <v>0</v>
      </c>
      <c r="I10" s="141">
        <f t="shared" ref="I10:I11" si="0">SUM(H10)</f>
        <v>0</v>
      </c>
      <c r="J10" s="142">
        <f t="shared" ref="J10:J11" si="1">SUM(G10+I10)</f>
        <v>18051961.039999999</v>
      </c>
    </row>
    <row r="11" spans="1:17" s="43" customFormat="1" ht="15.95" customHeight="1" thickBot="1" x14ac:dyDescent="0.3">
      <c r="A11" s="143" t="s">
        <v>4</v>
      </c>
      <c r="B11" s="144" t="s">
        <v>16</v>
      </c>
      <c r="C11" s="353" t="s">
        <v>44</v>
      </c>
      <c r="D11" s="353"/>
      <c r="E11" s="145">
        <v>0</v>
      </c>
      <c r="F11" s="159">
        <v>199851.03</v>
      </c>
      <c r="G11" s="146">
        <v>0</v>
      </c>
      <c r="H11" s="147">
        <v>0</v>
      </c>
      <c r="I11" s="148">
        <f t="shared" si="0"/>
        <v>0</v>
      </c>
      <c r="J11" s="149">
        <f t="shared" si="1"/>
        <v>0</v>
      </c>
    </row>
    <row r="12" spans="1:17" s="43" customFormat="1" ht="15.75" thickBot="1" x14ac:dyDescent="0.3">
      <c r="A12" s="354" t="s">
        <v>45</v>
      </c>
      <c r="B12" s="355"/>
      <c r="C12" s="355"/>
      <c r="D12" s="355"/>
      <c r="E12" s="158">
        <f>SUM(E9:E11)</f>
        <v>11592254.4</v>
      </c>
      <c r="F12" s="158">
        <f>SUM(F9:F11)</f>
        <v>9511296.1699999999</v>
      </c>
      <c r="G12" s="150">
        <f>SUM(G9:G11)</f>
        <v>25488941.219999999</v>
      </c>
      <c r="H12" s="284">
        <f t="shared" ref="H12:J12" si="2">SUM(H9:H11)</f>
        <v>-18200000</v>
      </c>
      <c r="I12" s="285">
        <f t="shared" si="2"/>
        <v>-18200000</v>
      </c>
      <c r="J12" s="151">
        <f t="shared" si="2"/>
        <v>7288941.2199999988</v>
      </c>
    </row>
    <row r="13" spans="1:17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52"/>
    </row>
    <row r="14" spans="1:17" s="43" customFormat="1" ht="18.75" customHeight="1" thickBot="1" x14ac:dyDescent="0.3">
      <c r="A14" s="350" t="s">
        <v>46</v>
      </c>
      <c r="B14" s="350"/>
      <c r="C14" s="350"/>
      <c r="D14" s="350"/>
      <c r="E14" s="47"/>
      <c r="I14" s="334">
        <f>SUM(J4+J12)</f>
        <v>94288941.219999999</v>
      </c>
      <c r="J14" s="335"/>
    </row>
    <row r="15" spans="1:17" s="43" customFormat="1" ht="14.45" customHeight="1" x14ac:dyDescent="0.25">
      <c r="A15" s="236"/>
      <c r="B15" s="236"/>
      <c r="C15" s="236"/>
      <c r="D15" s="236"/>
      <c r="E15" s="47"/>
      <c r="I15" s="176"/>
      <c r="J15" s="176"/>
    </row>
    <row r="16" spans="1:17" s="43" customFormat="1" ht="14.45" customHeight="1" x14ac:dyDescent="0.25">
      <c r="A16" s="236"/>
      <c r="B16" s="236"/>
      <c r="C16" s="236"/>
      <c r="D16" s="236"/>
      <c r="E16" s="47"/>
      <c r="I16" s="176"/>
      <c r="J16" s="176"/>
    </row>
    <row r="17" spans="1:10" s="43" customFormat="1" ht="14.45" customHeight="1" x14ac:dyDescent="0.25">
      <c r="A17" s="236"/>
      <c r="B17" s="236"/>
      <c r="C17" s="236"/>
      <c r="D17" s="236"/>
      <c r="E17" s="47"/>
      <c r="I17" s="176"/>
      <c r="J17" s="176"/>
    </row>
    <row r="18" spans="1:10" s="43" customFormat="1" ht="14.45" customHeight="1" x14ac:dyDescent="0.25">
      <c r="A18" s="236"/>
      <c r="B18" s="236"/>
      <c r="C18" s="236"/>
      <c r="D18" s="236"/>
      <c r="E18" s="47"/>
      <c r="I18" s="176"/>
      <c r="J18" s="176"/>
    </row>
    <row r="19" spans="1:10" s="43" customFormat="1" ht="14.45" customHeight="1" x14ac:dyDescent="0.25">
      <c r="A19" s="236"/>
      <c r="B19" s="236"/>
      <c r="C19" s="236"/>
      <c r="D19" s="236"/>
      <c r="E19" s="47"/>
      <c r="I19" s="176"/>
      <c r="J19" s="176"/>
    </row>
    <row r="20" spans="1:10" s="43" customFormat="1" ht="14.45" customHeight="1" x14ac:dyDescent="0.25">
      <c r="A20" s="236"/>
      <c r="B20" s="236"/>
      <c r="C20" s="236"/>
      <c r="D20" s="236"/>
      <c r="E20" s="47"/>
      <c r="I20" s="176"/>
      <c r="J20" s="176"/>
    </row>
    <row r="21" spans="1:10" s="43" customFormat="1" ht="14.45" customHeight="1" x14ac:dyDescent="0.25">
      <c r="A21" s="236"/>
      <c r="B21" s="236"/>
      <c r="C21" s="236"/>
      <c r="D21" s="236"/>
      <c r="E21" s="47"/>
      <c r="I21" s="176"/>
      <c r="J21" s="176"/>
    </row>
    <row r="22" spans="1:10" s="43" customFormat="1" ht="14.45" customHeight="1" x14ac:dyDescent="0.25">
      <c r="A22" s="236"/>
      <c r="B22" s="236"/>
      <c r="C22" s="236"/>
      <c r="D22" s="236"/>
      <c r="E22" s="47"/>
      <c r="I22" s="176"/>
      <c r="J22" s="176"/>
    </row>
    <row r="23" spans="1:10" s="43" customFormat="1" ht="14.45" customHeight="1" x14ac:dyDescent="0.25">
      <c r="A23" s="236"/>
      <c r="B23" s="236"/>
      <c r="C23" s="236"/>
      <c r="D23" s="236"/>
      <c r="E23" s="47"/>
      <c r="F23" s="286"/>
      <c r="I23" s="176"/>
      <c r="J23" s="176"/>
    </row>
    <row r="24" spans="1:10" s="43" customFormat="1" ht="14.45" customHeight="1" x14ac:dyDescent="0.25">
      <c r="A24" s="236"/>
      <c r="B24" s="236"/>
      <c r="C24" s="236"/>
      <c r="D24" s="236"/>
      <c r="E24" s="47"/>
      <c r="I24" s="176"/>
      <c r="J24" s="176"/>
    </row>
    <row r="25" spans="1:10" s="43" customFormat="1" ht="14.45" customHeight="1" x14ac:dyDescent="0.25">
      <c r="A25" s="236"/>
      <c r="B25" s="236"/>
      <c r="C25" s="236"/>
      <c r="D25" s="236"/>
      <c r="E25" s="47"/>
      <c r="F25" s="286"/>
      <c r="I25" s="176"/>
      <c r="J25" s="176"/>
    </row>
    <row r="26" spans="1:10" s="43" customFormat="1" ht="14.45" customHeight="1" x14ac:dyDescent="0.25">
      <c r="A26" s="236"/>
      <c r="B26" s="236"/>
      <c r="C26" s="236"/>
      <c r="D26" s="236"/>
      <c r="E26" s="47"/>
      <c r="I26" s="176"/>
      <c r="J26" s="176"/>
    </row>
    <row r="27" spans="1:10" s="43" customFormat="1" ht="14.45" customHeight="1" x14ac:dyDescent="0.25">
      <c r="A27" s="236"/>
      <c r="B27" s="236"/>
      <c r="C27" s="236"/>
      <c r="D27" s="236"/>
      <c r="E27" s="47"/>
      <c r="F27" s="286"/>
      <c r="I27" s="176"/>
      <c r="J27" s="176"/>
    </row>
    <row r="28" spans="1:10" s="43" customFormat="1" ht="14.45" customHeight="1" x14ac:dyDescent="0.25">
      <c r="A28" s="236"/>
      <c r="B28" s="236"/>
      <c r="C28" s="236"/>
      <c r="D28" s="236"/>
      <c r="E28" s="47"/>
      <c r="F28" s="286"/>
      <c r="I28" s="176"/>
      <c r="J28" s="176"/>
    </row>
    <row r="29" spans="1:10" s="43" customFormat="1" ht="14.45" customHeight="1" thickBot="1" x14ac:dyDescent="0.3">
      <c r="A29" s="236"/>
      <c r="B29" s="236"/>
      <c r="C29" s="236"/>
      <c r="D29" s="236"/>
      <c r="E29" s="47"/>
      <c r="I29" s="176"/>
      <c r="J29" s="176"/>
    </row>
    <row r="30" spans="1:10" s="43" customFormat="1" ht="24.95" customHeight="1" x14ac:dyDescent="0.25">
      <c r="A30" s="181" t="s">
        <v>6</v>
      </c>
      <c r="B30" s="181"/>
      <c r="C30" s="181"/>
      <c r="D30" s="40"/>
      <c r="E30" s="41"/>
      <c r="F30" s="42"/>
      <c r="H30" s="124" t="s">
        <v>121</v>
      </c>
    </row>
    <row r="31" spans="1:10" s="43" customFormat="1" ht="8.1" customHeight="1" thickBot="1" x14ac:dyDescent="0.3">
      <c r="A31" s="180"/>
      <c r="B31" s="180"/>
      <c r="C31" s="180"/>
      <c r="D31" s="40"/>
      <c r="E31" s="41"/>
      <c r="F31" s="42"/>
      <c r="H31" s="123" t="s">
        <v>122</v>
      </c>
    </row>
    <row r="32" spans="1:10" s="1" customFormat="1" ht="29.25" customHeight="1" thickBot="1" x14ac:dyDescent="0.3">
      <c r="A32" s="51" t="s">
        <v>51</v>
      </c>
      <c r="B32" s="308" t="s">
        <v>3</v>
      </c>
      <c r="C32" s="309"/>
      <c r="D32" s="52"/>
      <c r="E32" s="222" t="s">
        <v>64</v>
      </c>
      <c r="F32" s="222" t="s">
        <v>65</v>
      </c>
      <c r="G32" s="223" t="s">
        <v>63</v>
      </c>
      <c r="H32" s="129" t="s">
        <v>218</v>
      </c>
      <c r="I32" s="130" t="s">
        <v>124</v>
      </c>
      <c r="J32" s="131" t="s">
        <v>125</v>
      </c>
    </row>
    <row r="33" spans="1:17" ht="14.45" customHeight="1" x14ac:dyDescent="0.25">
      <c r="A33" s="53" t="s">
        <v>52</v>
      </c>
      <c r="B33" s="336" t="s">
        <v>17</v>
      </c>
      <c r="C33" s="337"/>
      <c r="D33" s="54"/>
      <c r="E33" s="55">
        <v>6832000</v>
      </c>
      <c r="F33" s="55">
        <v>6831061.4199999999</v>
      </c>
      <c r="G33" s="56">
        <v>10000000</v>
      </c>
      <c r="H33" s="161">
        <v>-5591734</v>
      </c>
      <c r="I33" s="162">
        <f>SUM(0+0+0+0+0+0+0+653134+438600-5591734)</f>
        <v>-4500000</v>
      </c>
      <c r="J33" s="163">
        <f>SUM(G33+I33)</f>
        <v>5500000</v>
      </c>
    </row>
    <row r="34" spans="1:17" ht="14.45" customHeight="1" x14ac:dyDescent="0.25">
      <c r="A34" s="57" t="s">
        <v>56</v>
      </c>
      <c r="B34" s="58" t="s">
        <v>57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64">
        <v>-614993</v>
      </c>
      <c r="I34" s="165">
        <f>SUM(0+0+14993+0+0+900000+0+0+2000000-614993)</f>
        <v>2300000</v>
      </c>
      <c r="J34" s="166">
        <f t="shared" ref="J34:J37" si="3">SUM(G34+I34)</f>
        <v>12300000</v>
      </c>
    </row>
    <row r="35" spans="1:17" ht="14.45" customHeight="1" x14ac:dyDescent="0.25">
      <c r="A35" s="57" t="s">
        <v>53</v>
      </c>
      <c r="B35" s="351" t="s">
        <v>54</v>
      </c>
      <c r="C35" s="352"/>
      <c r="D35" s="60"/>
      <c r="E35" s="61">
        <v>53174374.560000002</v>
      </c>
      <c r="F35" s="61">
        <v>52415044.119999997</v>
      </c>
      <c r="G35" s="62">
        <v>53000000</v>
      </c>
      <c r="H35" s="164">
        <v>-8658505.0199999996</v>
      </c>
      <c r="I35" s="167">
        <f>SUM(-14452+142126.17+368172+57600+1719699.95+1123557.9+64000+81801+16000+2100000-8658505.02)</f>
        <v>-3000000</v>
      </c>
      <c r="J35" s="166">
        <f t="shared" si="3"/>
        <v>50000000</v>
      </c>
    </row>
    <row r="36" spans="1:17" ht="14.45" customHeight="1" x14ac:dyDescent="0.25">
      <c r="A36" s="57" t="s">
        <v>21</v>
      </c>
      <c r="B36" s="58" t="s">
        <v>83</v>
      </c>
      <c r="C36" s="63"/>
      <c r="D36" s="64"/>
      <c r="E36" s="61">
        <v>1871154.5</v>
      </c>
      <c r="F36" s="61">
        <v>1836908.25</v>
      </c>
      <c r="G36" s="62">
        <v>2000000</v>
      </c>
      <c r="H36" s="164">
        <v>-367000</v>
      </c>
      <c r="I36" s="165">
        <f>SUM(0+0+53000+198000+0+100000+0+16000-367000)</f>
        <v>0</v>
      </c>
      <c r="J36" s="166">
        <f t="shared" si="3"/>
        <v>2000000</v>
      </c>
    </row>
    <row r="37" spans="1:17" ht="14.45" customHeight="1" thickBot="1" x14ac:dyDescent="0.3">
      <c r="A37" s="65" t="s">
        <v>72</v>
      </c>
      <c r="B37" s="168" t="s">
        <v>18</v>
      </c>
      <c r="C37" s="169"/>
      <c r="D37" s="66"/>
      <c r="E37" s="67">
        <v>24732046.02</v>
      </c>
      <c r="F37" s="67">
        <v>24242055.23</v>
      </c>
      <c r="G37" s="68">
        <v>25000000</v>
      </c>
      <c r="H37" s="170">
        <v>-7453300.6100000003</v>
      </c>
      <c r="I37" s="171">
        <f>SUM(0+0+5564843+0+0-960000+0+848457.61-7453300.61)</f>
        <v>-2000000</v>
      </c>
      <c r="J37" s="172">
        <f t="shared" si="3"/>
        <v>23000000</v>
      </c>
    </row>
    <row r="38" spans="1:17" ht="16.5" customHeight="1" thickBot="1" x14ac:dyDescent="0.3">
      <c r="A38" s="338" t="s">
        <v>13</v>
      </c>
      <c r="B38" s="339"/>
      <c r="C38" s="339"/>
      <c r="D38" s="340"/>
      <c r="E38" s="173">
        <f t="shared" ref="E38:J38" si="4">SUM(E33:E37)</f>
        <v>96496919.179999992</v>
      </c>
      <c r="F38" s="173">
        <f t="shared" si="4"/>
        <v>94157436.590000004</v>
      </c>
      <c r="G38" s="174">
        <f t="shared" si="4"/>
        <v>100000000</v>
      </c>
      <c r="H38" s="287">
        <f>SUM(H33:H37)</f>
        <v>-22685532.629999999</v>
      </c>
      <c r="I38" s="175">
        <f t="shared" si="4"/>
        <v>-7200000</v>
      </c>
      <c r="J38" s="175">
        <f t="shared" si="4"/>
        <v>92800000</v>
      </c>
    </row>
    <row r="39" spans="1:17" ht="15.95" customHeight="1" x14ac:dyDescent="0.25">
      <c r="A39" s="341" t="s">
        <v>73</v>
      </c>
      <c r="B39" s="341"/>
      <c r="C39" s="341"/>
      <c r="D39" s="341"/>
      <c r="E39" s="341"/>
      <c r="F39" s="341"/>
      <c r="G39" s="71">
        <v>70000000</v>
      </c>
      <c r="H39" s="288"/>
      <c r="I39" s="71">
        <v>800000</v>
      </c>
      <c r="J39" s="71">
        <f>SUM(G39+I39)</f>
        <v>70800000</v>
      </c>
      <c r="K39" s="217"/>
    </row>
    <row r="40" spans="1:17" ht="15.95" customHeight="1" thickBot="1" x14ac:dyDescent="0.3">
      <c r="A40" s="342" t="s">
        <v>74</v>
      </c>
      <c r="B40" s="342"/>
      <c r="C40" s="342"/>
      <c r="D40" s="342"/>
      <c r="E40" s="72"/>
      <c r="F40" s="72"/>
      <c r="G40" s="71">
        <v>30000000</v>
      </c>
      <c r="H40" s="71"/>
      <c r="I40" s="71">
        <v>-8000000</v>
      </c>
      <c r="J40" s="71">
        <f>SUM(G40+I40)</f>
        <v>22000000</v>
      </c>
    </row>
    <row r="41" spans="1:17" ht="15.75" thickBot="1" x14ac:dyDescent="0.3">
      <c r="A41" s="343" t="s">
        <v>84</v>
      </c>
      <c r="B41" s="343"/>
      <c r="C41" s="343"/>
      <c r="D41" s="343"/>
      <c r="E41" s="343"/>
      <c r="F41" s="343"/>
      <c r="G41" s="343"/>
      <c r="H41" s="160"/>
      <c r="I41" s="160"/>
      <c r="J41" s="237"/>
    </row>
    <row r="42" spans="1:17" s="36" customFormat="1" ht="24.95" customHeight="1" x14ac:dyDescent="0.3">
      <c r="A42" s="153" t="s">
        <v>19</v>
      </c>
      <c r="B42" s="153"/>
      <c r="C42" s="153"/>
      <c r="D42" s="153"/>
      <c r="E42" s="153"/>
      <c r="F42" s="153"/>
      <c r="G42" s="154"/>
      <c r="H42" s="124" t="s">
        <v>121</v>
      </c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s="36" customFormat="1" ht="8.1" customHeight="1" thickBot="1" x14ac:dyDescent="0.35">
      <c r="A43" s="155"/>
      <c r="B43" s="155"/>
      <c r="C43" s="155"/>
      <c r="D43" s="155"/>
      <c r="E43" s="155"/>
      <c r="F43" s="155"/>
      <c r="G43" s="156"/>
      <c r="H43" s="123" t="s">
        <v>122</v>
      </c>
    </row>
    <row r="44" spans="1:17" s="43" customFormat="1" ht="30.75" customHeight="1" thickBot="1" x14ac:dyDescent="0.3">
      <c r="A44" s="220" t="s">
        <v>1</v>
      </c>
      <c r="B44" s="221" t="s">
        <v>2</v>
      </c>
      <c r="C44" s="344" t="s">
        <v>3</v>
      </c>
      <c r="D44" s="344"/>
      <c r="E44" s="222" t="s">
        <v>64</v>
      </c>
      <c r="F44" s="222" t="s">
        <v>65</v>
      </c>
      <c r="G44" s="223" t="s">
        <v>63</v>
      </c>
      <c r="H44" s="129" t="s">
        <v>219</v>
      </c>
      <c r="I44" s="130" t="s">
        <v>124</v>
      </c>
      <c r="J44" s="131" t="s">
        <v>125</v>
      </c>
    </row>
    <row r="45" spans="1:17" ht="15" customHeight="1" thickBot="1" x14ac:dyDescent="0.3">
      <c r="A45" s="90" t="s">
        <v>4</v>
      </c>
      <c r="B45" s="91" t="s">
        <v>47</v>
      </c>
      <c r="C45" s="345" t="s">
        <v>48</v>
      </c>
      <c r="D45" s="346"/>
      <c r="E45" s="74">
        <v>1563150.6</v>
      </c>
      <c r="F45" s="74">
        <v>1563150.6</v>
      </c>
      <c r="G45" s="75">
        <v>1488941.22</v>
      </c>
      <c r="H45" s="182">
        <v>0</v>
      </c>
      <c r="I45" s="183">
        <v>0</v>
      </c>
      <c r="J45" s="184">
        <f>SUM(G45+I45)</f>
        <v>1488941.22</v>
      </c>
    </row>
    <row r="46" spans="1:17" ht="16.5" customHeight="1" thickBot="1" x14ac:dyDescent="0.3">
      <c r="A46" s="347" t="s">
        <v>55</v>
      </c>
      <c r="B46" s="348"/>
      <c r="C46" s="348"/>
      <c r="D46" s="349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175">
        <f t="shared" ref="H46:J46" si="5">SUM(H45)</f>
        <v>0</v>
      </c>
      <c r="I46" s="175">
        <f t="shared" si="5"/>
        <v>0</v>
      </c>
      <c r="J46" s="175">
        <f t="shared" si="5"/>
        <v>1488941.22</v>
      </c>
    </row>
    <row r="47" spans="1:17" ht="5.0999999999999996" customHeight="1" thickBot="1" x14ac:dyDescent="0.3">
      <c r="A47" s="236"/>
      <c r="B47" s="236"/>
      <c r="C47" s="236"/>
      <c r="D47" s="236"/>
      <c r="E47" s="236"/>
      <c r="F47" s="236"/>
      <c r="G47" s="236"/>
    </row>
    <row r="48" spans="1:17" s="1" customFormat="1" ht="18" customHeight="1" thickBot="1" x14ac:dyDescent="0.3">
      <c r="A48" s="350" t="s">
        <v>49</v>
      </c>
      <c r="B48" s="350"/>
      <c r="C48" s="350"/>
      <c r="D48" s="350"/>
      <c r="E48" s="350"/>
      <c r="F48" s="236"/>
      <c r="G48" s="236"/>
      <c r="I48" s="334">
        <f>SUM(J38+J46)</f>
        <v>94288941.219999999</v>
      </c>
      <c r="J48" s="335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214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214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thickBot="1" x14ac:dyDescent="0.3">
      <c r="A58" s="76"/>
      <c r="B58" s="76"/>
      <c r="C58" s="76"/>
      <c r="D58" s="76"/>
      <c r="E58" s="76"/>
      <c r="F58" s="77"/>
      <c r="G58" s="77"/>
    </row>
    <row r="59" spans="1:10" ht="21" x14ac:dyDescent="0.25">
      <c r="A59" s="78" t="s">
        <v>85</v>
      </c>
      <c r="B59" s="78"/>
      <c r="H59" s="124" t="s">
        <v>121</v>
      </c>
      <c r="I59" s="128"/>
      <c r="J59" s="128"/>
    </row>
    <row r="60" spans="1:10" s="35" customFormat="1" ht="13.5" customHeight="1" thickBot="1" x14ac:dyDescent="0.3">
      <c r="A60" s="82" t="s">
        <v>59</v>
      </c>
      <c r="B60" s="82"/>
      <c r="C60" s="82"/>
      <c r="D60" s="82"/>
      <c r="E60" s="83"/>
      <c r="F60" s="83"/>
      <c r="G60" s="84"/>
      <c r="H60" s="123" t="s">
        <v>122</v>
      </c>
      <c r="I60" s="36"/>
      <c r="J60" s="36"/>
    </row>
    <row r="61" spans="1:10" s="35" customFormat="1" ht="30.75" customHeight="1" thickBot="1" x14ac:dyDescent="0.25">
      <c r="A61" s="51" t="s">
        <v>1</v>
      </c>
      <c r="B61" s="73" t="s">
        <v>2</v>
      </c>
      <c r="C61" s="85" t="s">
        <v>3</v>
      </c>
      <c r="D61" s="308" t="s">
        <v>61</v>
      </c>
      <c r="E61" s="309"/>
      <c r="F61" s="309"/>
      <c r="G61" s="86" t="s">
        <v>63</v>
      </c>
      <c r="H61" s="189" t="s">
        <v>218</v>
      </c>
      <c r="I61" s="190" t="s">
        <v>124</v>
      </c>
      <c r="J61" s="191" t="s">
        <v>125</v>
      </c>
    </row>
    <row r="62" spans="1:10" s="1" customFormat="1" ht="18" customHeight="1" x14ac:dyDescent="0.25">
      <c r="A62" s="234">
        <v>1032</v>
      </c>
      <c r="B62" s="235">
        <v>5225</v>
      </c>
      <c r="C62" s="98" t="s">
        <v>7</v>
      </c>
      <c r="D62" s="313" t="s">
        <v>90</v>
      </c>
      <c r="E62" s="314"/>
      <c r="F62" s="314"/>
      <c r="G62" s="99">
        <v>4644</v>
      </c>
      <c r="H62" s="185">
        <v>0</v>
      </c>
      <c r="I62" s="186">
        <f>SUM(-387)</f>
        <v>-387</v>
      </c>
      <c r="J62" s="289">
        <f>SUM(G62+I62)</f>
        <v>4257</v>
      </c>
    </row>
    <row r="63" spans="1:10" s="2" customFormat="1" ht="18" customHeight="1" x14ac:dyDescent="0.25">
      <c r="A63" s="92">
        <v>2143</v>
      </c>
      <c r="B63" s="93">
        <v>5229</v>
      </c>
      <c r="C63" s="87" t="s">
        <v>8</v>
      </c>
      <c r="D63" s="315" t="s">
        <v>91</v>
      </c>
      <c r="E63" s="316"/>
      <c r="F63" s="316"/>
      <c r="G63" s="88">
        <v>13566</v>
      </c>
      <c r="H63" s="187">
        <v>0</v>
      </c>
      <c r="I63" s="186">
        <f>SUM(-7)</f>
        <v>-7</v>
      </c>
      <c r="J63" s="289">
        <f t="shared" ref="J63:J84" si="6">SUM(G63+I63)</f>
        <v>13559</v>
      </c>
    </row>
    <row r="64" spans="1:10" ht="18" customHeight="1" x14ac:dyDescent="0.25">
      <c r="A64" s="92">
        <v>2143</v>
      </c>
      <c r="B64" s="93">
        <v>5229</v>
      </c>
      <c r="C64" s="87" t="s">
        <v>8</v>
      </c>
      <c r="D64" s="315" t="s">
        <v>81</v>
      </c>
      <c r="E64" s="316"/>
      <c r="F64" s="316"/>
      <c r="G64" s="88">
        <v>4500</v>
      </c>
      <c r="H64" s="187">
        <v>0</v>
      </c>
      <c r="I64" s="186">
        <f t="shared" ref="I64:I83" si="7">SUM(H64)</f>
        <v>0</v>
      </c>
      <c r="J64" s="289">
        <f t="shared" si="6"/>
        <v>4500</v>
      </c>
    </row>
    <row r="65" spans="1:10" ht="18" customHeight="1" x14ac:dyDescent="0.25">
      <c r="A65" s="92">
        <v>2292</v>
      </c>
      <c r="B65" s="93">
        <v>5323</v>
      </c>
      <c r="C65" s="87" t="s">
        <v>86</v>
      </c>
      <c r="D65" s="315" t="s">
        <v>78</v>
      </c>
      <c r="E65" s="316"/>
      <c r="F65" s="324"/>
      <c r="G65" s="88">
        <v>5000</v>
      </c>
      <c r="H65" s="187">
        <v>0</v>
      </c>
      <c r="I65" s="186">
        <f t="shared" si="7"/>
        <v>0</v>
      </c>
      <c r="J65" s="289">
        <f t="shared" si="6"/>
        <v>5000</v>
      </c>
    </row>
    <row r="66" spans="1:10" ht="14.1" customHeight="1" x14ac:dyDescent="0.25">
      <c r="A66" s="92">
        <v>2292</v>
      </c>
      <c r="B66" s="93">
        <v>5323</v>
      </c>
      <c r="C66" s="87" t="s">
        <v>62</v>
      </c>
      <c r="D66" s="315" t="s">
        <v>87</v>
      </c>
      <c r="E66" s="316"/>
      <c r="F66" s="324"/>
      <c r="G66" s="88">
        <v>373774.7</v>
      </c>
      <c r="H66" s="187">
        <v>0</v>
      </c>
      <c r="I66" s="186">
        <f t="shared" si="7"/>
        <v>0</v>
      </c>
      <c r="J66" s="289">
        <f t="shared" si="6"/>
        <v>373774.7</v>
      </c>
    </row>
    <row r="67" spans="1:10" ht="18" customHeight="1" x14ac:dyDescent="0.25">
      <c r="A67" s="92">
        <v>3119</v>
      </c>
      <c r="B67" s="93">
        <v>5331</v>
      </c>
      <c r="C67" s="87" t="s">
        <v>60</v>
      </c>
      <c r="D67" s="315" t="s">
        <v>92</v>
      </c>
      <c r="E67" s="316"/>
      <c r="F67" s="316"/>
      <c r="G67" s="88">
        <v>5000000</v>
      </c>
      <c r="H67" s="188">
        <v>0</v>
      </c>
      <c r="I67" s="186">
        <f t="shared" si="7"/>
        <v>0</v>
      </c>
      <c r="J67" s="289">
        <f t="shared" si="6"/>
        <v>5000000</v>
      </c>
    </row>
    <row r="68" spans="1:10" ht="18" customHeight="1" x14ac:dyDescent="0.25">
      <c r="A68" s="328">
        <v>3119</v>
      </c>
      <c r="B68" s="331">
        <v>5336</v>
      </c>
      <c r="C68" s="87" t="s">
        <v>129</v>
      </c>
      <c r="D68" s="322" t="s">
        <v>130</v>
      </c>
      <c r="E68" s="323"/>
      <c r="F68" s="323"/>
      <c r="G68" s="88">
        <v>0</v>
      </c>
      <c r="H68" s="188">
        <v>0</v>
      </c>
      <c r="I68" s="186">
        <f>SUM(12007.24-10942.94)</f>
        <v>1064.2999999999993</v>
      </c>
      <c r="J68" s="289">
        <f t="shared" si="6"/>
        <v>1064.2999999999993</v>
      </c>
    </row>
    <row r="69" spans="1:10" ht="18" customHeight="1" x14ac:dyDescent="0.25">
      <c r="A69" s="329"/>
      <c r="B69" s="332"/>
      <c r="C69" s="87" t="s">
        <v>129</v>
      </c>
      <c r="D69" s="322" t="s">
        <v>131</v>
      </c>
      <c r="E69" s="323"/>
      <c r="F69" s="323"/>
      <c r="G69" s="88">
        <v>0</v>
      </c>
      <c r="H69" s="188">
        <v>0</v>
      </c>
      <c r="I69" s="186">
        <f>SUM(2118.93-1931.11)</f>
        <v>187.81999999999994</v>
      </c>
      <c r="J69" s="289">
        <f t="shared" si="6"/>
        <v>187.81999999999994</v>
      </c>
    </row>
    <row r="70" spans="1:10" ht="18" customHeight="1" x14ac:dyDescent="0.25">
      <c r="A70" s="329"/>
      <c r="B70" s="332"/>
      <c r="C70" s="87" t="s">
        <v>129</v>
      </c>
      <c r="D70" s="322" t="s">
        <v>150</v>
      </c>
      <c r="E70" s="323"/>
      <c r="F70" s="323"/>
      <c r="G70" s="88">
        <v>0</v>
      </c>
      <c r="H70" s="187">
        <v>0</v>
      </c>
      <c r="I70" s="186">
        <v>1280381.02</v>
      </c>
      <c r="J70" s="289">
        <f t="shared" si="6"/>
        <v>1280381.02</v>
      </c>
    </row>
    <row r="71" spans="1:10" ht="18" customHeight="1" x14ac:dyDescent="0.25">
      <c r="A71" s="329"/>
      <c r="B71" s="332"/>
      <c r="C71" s="87" t="s">
        <v>129</v>
      </c>
      <c r="D71" s="322" t="s">
        <v>151</v>
      </c>
      <c r="E71" s="323"/>
      <c r="F71" s="323"/>
      <c r="G71" s="88">
        <v>0</v>
      </c>
      <c r="H71" s="187">
        <v>0</v>
      </c>
      <c r="I71" s="186">
        <v>388193.98</v>
      </c>
      <c r="J71" s="289">
        <f t="shared" si="6"/>
        <v>388193.98</v>
      </c>
    </row>
    <row r="72" spans="1:10" ht="18" customHeight="1" x14ac:dyDescent="0.25">
      <c r="A72" s="329"/>
      <c r="B72" s="332"/>
      <c r="C72" s="87" t="s">
        <v>129</v>
      </c>
      <c r="D72" s="322" t="s">
        <v>157</v>
      </c>
      <c r="E72" s="323"/>
      <c r="F72" s="323"/>
      <c r="G72" s="88">
        <v>0</v>
      </c>
      <c r="H72" s="188">
        <v>0</v>
      </c>
      <c r="I72" s="186">
        <f>SUM(3380.1)</f>
        <v>3380.1</v>
      </c>
      <c r="J72" s="289">
        <f t="shared" si="6"/>
        <v>3380.1</v>
      </c>
    </row>
    <row r="73" spans="1:10" ht="18" customHeight="1" x14ac:dyDescent="0.25">
      <c r="A73" s="330"/>
      <c r="B73" s="333"/>
      <c r="C73" s="87" t="s">
        <v>129</v>
      </c>
      <c r="D73" s="322" t="s">
        <v>158</v>
      </c>
      <c r="E73" s="323"/>
      <c r="F73" s="323"/>
      <c r="G73" s="88">
        <v>0</v>
      </c>
      <c r="H73" s="188">
        <v>0</v>
      </c>
      <c r="I73" s="186">
        <f>SUM(30420.9)</f>
        <v>30420.9</v>
      </c>
      <c r="J73" s="289">
        <f t="shared" si="6"/>
        <v>30420.9</v>
      </c>
    </row>
    <row r="74" spans="1:10" ht="18" customHeight="1" x14ac:dyDescent="0.25">
      <c r="A74" s="92">
        <v>3149</v>
      </c>
      <c r="B74" s="93">
        <v>5221</v>
      </c>
      <c r="C74" s="87" t="s">
        <v>10</v>
      </c>
      <c r="D74" s="315" t="s">
        <v>95</v>
      </c>
      <c r="E74" s="316"/>
      <c r="F74" s="324"/>
      <c r="G74" s="88">
        <v>5000</v>
      </c>
      <c r="H74" s="187">
        <v>0</v>
      </c>
      <c r="I74" s="186">
        <f t="shared" si="7"/>
        <v>0</v>
      </c>
      <c r="J74" s="289">
        <f t="shared" si="6"/>
        <v>5000</v>
      </c>
    </row>
    <row r="75" spans="1:10" ht="18" customHeight="1" x14ac:dyDescent="0.25">
      <c r="A75" s="92">
        <v>3149</v>
      </c>
      <c r="B75" s="93">
        <v>6359</v>
      </c>
      <c r="C75" s="87" t="s">
        <v>142</v>
      </c>
      <c r="D75" s="315" t="s">
        <v>139</v>
      </c>
      <c r="E75" s="316"/>
      <c r="F75" s="324"/>
      <c r="G75" s="88">
        <v>0</v>
      </c>
      <c r="H75" s="187">
        <v>0</v>
      </c>
      <c r="I75" s="186">
        <f>SUM(81172)</f>
        <v>81172</v>
      </c>
      <c r="J75" s="289">
        <f t="shared" si="6"/>
        <v>81172</v>
      </c>
    </row>
    <row r="76" spans="1:10" ht="18" customHeight="1" x14ac:dyDescent="0.25">
      <c r="A76" s="92">
        <v>3314</v>
      </c>
      <c r="B76" s="93">
        <v>5229</v>
      </c>
      <c r="C76" s="87" t="s">
        <v>8</v>
      </c>
      <c r="D76" s="315" t="s">
        <v>76</v>
      </c>
      <c r="E76" s="316"/>
      <c r="F76" s="316"/>
      <c r="G76" s="88">
        <v>550</v>
      </c>
      <c r="H76" s="187">
        <v>0</v>
      </c>
      <c r="I76" s="186">
        <f t="shared" si="7"/>
        <v>0</v>
      </c>
      <c r="J76" s="289">
        <f t="shared" si="6"/>
        <v>550</v>
      </c>
    </row>
    <row r="77" spans="1:10" ht="18" customHeight="1" x14ac:dyDescent="0.25">
      <c r="A77" s="92">
        <v>3329</v>
      </c>
      <c r="B77" s="93">
        <v>5223</v>
      </c>
      <c r="C77" s="87" t="s">
        <v>141</v>
      </c>
      <c r="D77" s="315" t="s">
        <v>138</v>
      </c>
      <c r="E77" s="316"/>
      <c r="F77" s="324"/>
      <c r="G77" s="88">
        <v>0</v>
      </c>
      <c r="H77" s="187">
        <v>0</v>
      </c>
      <c r="I77" s="186">
        <f>SUM(100000)</f>
        <v>100000</v>
      </c>
      <c r="J77" s="289">
        <f t="shared" si="6"/>
        <v>100000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315" t="s">
        <v>77</v>
      </c>
      <c r="E78" s="316"/>
      <c r="F78" s="316"/>
      <c r="G78" s="88">
        <v>420000</v>
      </c>
      <c r="H78" s="188">
        <v>0</v>
      </c>
      <c r="I78" s="186">
        <f t="shared" si="7"/>
        <v>0</v>
      </c>
      <c r="J78" s="289">
        <f t="shared" si="6"/>
        <v>420000</v>
      </c>
    </row>
    <row r="79" spans="1:10" s="2" customFormat="1" ht="14.1" customHeight="1" x14ac:dyDescent="0.25">
      <c r="A79" s="92">
        <v>3419</v>
      </c>
      <c r="B79" s="93">
        <v>6322</v>
      </c>
      <c r="C79" s="87" t="s">
        <v>163</v>
      </c>
      <c r="D79" s="315" t="s">
        <v>164</v>
      </c>
      <c r="E79" s="316"/>
      <c r="F79" s="316"/>
      <c r="G79" s="88">
        <v>0</v>
      </c>
      <c r="H79" s="188">
        <v>0</v>
      </c>
      <c r="I79" s="186">
        <f t="shared" ref="I79" si="8">SUM(H79)</f>
        <v>0</v>
      </c>
      <c r="J79" s="289">
        <f t="shared" ref="J79" si="9">SUM(G79+I79)</f>
        <v>0</v>
      </c>
    </row>
    <row r="80" spans="1:10" s="2" customFormat="1" ht="14.1" customHeight="1" x14ac:dyDescent="0.25">
      <c r="A80" s="92">
        <v>3419</v>
      </c>
      <c r="B80" s="93">
        <v>5222</v>
      </c>
      <c r="C80" s="87" t="s">
        <v>9</v>
      </c>
      <c r="D80" s="315" t="s">
        <v>143</v>
      </c>
      <c r="E80" s="316"/>
      <c r="F80" s="324"/>
      <c r="G80" s="88">
        <v>0</v>
      </c>
      <c r="H80" s="188">
        <v>0</v>
      </c>
      <c r="I80" s="186">
        <v>15000</v>
      </c>
      <c r="J80" s="289">
        <f t="shared" si="6"/>
        <v>15000</v>
      </c>
    </row>
    <row r="81" spans="1:10" s="2" customFormat="1" ht="14.1" customHeight="1" x14ac:dyDescent="0.25">
      <c r="A81" s="92">
        <v>3419</v>
      </c>
      <c r="B81" s="93">
        <v>5222</v>
      </c>
      <c r="C81" s="87" t="s">
        <v>9</v>
      </c>
      <c r="D81" s="315" t="s">
        <v>147</v>
      </c>
      <c r="E81" s="316"/>
      <c r="F81" s="324"/>
      <c r="G81" s="88">
        <v>0</v>
      </c>
      <c r="H81" s="188">
        <v>0</v>
      </c>
      <c r="I81" s="186">
        <v>28000</v>
      </c>
      <c r="J81" s="289">
        <f t="shared" si="6"/>
        <v>28000</v>
      </c>
    </row>
    <row r="82" spans="1:10" s="2" customFormat="1" ht="14.1" customHeight="1" x14ac:dyDescent="0.25">
      <c r="A82" s="92">
        <v>3900</v>
      </c>
      <c r="B82" s="93">
        <v>5222</v>
      </c>
      <c r="C82" s="87" t="s">
        <v>9</v>
      </c>
      <c r="D82" s="325" t="s">
        <v>79</v>
      </c>
      <c r="E82" s="326"/>
      <c r="F82" s="327"/>
      <c r="G82" s="88">
        <v>20000</v>
      </c>
      <c r="H82" s="187">
        <v>0</v>
      </c>
      <c r="I82" s="186">
        <f t="shared" si="7"/>
        <v>0</v>
      </c>
      <c r="J82" s="289">
        <f t="shared" si="6"/>
        <v>20000</v>
      </c>
    </row>
    <row r="83" spans="1:10" s="2" customFormat="1" ht="14.1" customHeight="1" x14ac:dyDescent="0.25">
      <c r="A83" s="92">
        <v>3900</v>
      </c>
      <c r="B83" s="93">
        <v>5222</v>
      </c>
      <c r="C83" s="87" t="s">
        <v>9</v>
      </c>
      <c r="D83" s="325" t="s">
        <v>80</v>
      </c>
      <c r="E83" s="326"/>
      <c r="F83" s="327"/>
      <c r="G83" s="88">
        <v>20000</v>
      </c>
      <c r="H83" s="187">
        <v>0</v>
      </c>
      <c r="I83" s="186">
        <f t="shared" si="7"/>
        <v>0</v>
      </c>
      <c r="J83" s="289">
        <f t="shared" si="6"/>
        <v>20000</v>
      </c>
    </row>
    <row r="84" spans="1:10" s="2" customFormat="1" ht="14.1" customHeight="1" thickBot="1" x14ac:dyDescent="0.3">
      <c r="A84" s="94">
        <v>3900</v>
      </c>
      <c r="B84" s="95">
        <v>5492</v>
      </c>
      <c r="C84" s="96" t="s">
        <v>146</v>
      </c>
      <c r="D84" s="319" t="s">
        <v>144</v>
      </c>
      <c r="E84" s="320"/>
      <c r="F84" s="321"/>
      <c r="G84" s="97">
        <v>0</v>
      </c>
      <c r="H84" s="227">
        <v>0</v>
      </c>
      <c r="I84" s="219">
        <v>20000</v>
      </c>
      <c r="J84" s="290">
        <f t="shared" si="6"/>
        <v>20000</v>
      </c>
    </row>
    <row r="85" spans="1:10" ht="15.75" thickBot="1" x14ac:dyDescent="0.3">
      <c r="J85" s="217"/>
    </row>
    <row r="86" spans="1:10" ht="21" x14ac:dyDescent="0.25">
      <c r="A86" s="78" t="s">
        <v>85</v>
      </c>
      <c r="B86" s="78"/>
      <c r="H86" s="124" t="s">
        <v>121</v>
      </c>
      <c r="I86" s="128"/>
      <c r="J86" s="128"/>
    </row>
    <row r="87" spans="1:10" s="35" customFormat="1" ht="13.5" customHeight="1" thickBot="1" x14ac:dyDescent="0.3">
      <c r="A87" s="82" t="s">
        <v>59</v>
      </c>
      <c r="B87" s="82"/>
      <c r="C87" s="82"/>
      <c r="D87" s="82"/>
      <c r="E87" s="83"/>
      <c r="F87" s="83"/>
      <c r="G87" s="84"/>
      <c r="H87" s="123" t="s">
        <v>122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308" t="s">
        <v>61</v>
      </c>
      <c r="E88" s="309"/>
      <c r="F88" s="309"/>
      <c r="G88" s="86" t="s">
        <v>63</v>
      </c>
      <c r="H88" s="189" t="s">
        <v>218</v>
      </c>
      <c r="I88" s="190" t="s">
        <v>124</v>
      </c>
      <c r="J88" s="191" t="s">
        <v>125</v>
      </c>
    </row>
    <row r="89" spans="1:10" ht="23.45" customHeight="1" x14ac:dyDescent="0.25">
      <c r="A89" s="228">
        <v>5512</v>
      </c>
      <c r="B89" s="229">
        <v>5222</v>
      </c>
      <c r="C89" s="230" t="s">
        <v>9</v>
      </c>
      <c r="D89" s="310" t="s">
        <v>94</v>
      </c>
      <c r="E89" s="311"/>
      <c r="F89" s="312"/>
      <c r="G89" s="231">
        <v>40000</v>
      </c>
      <c r="H89" s="232">
        <v>0</v>
      </c>
      <c r="I89" s="233">
        <f>SUM(H89)</f>
        <v>0</v>
      </c>
      <c r="J89" s="291">
        <f>SUM(G89+I89)</f>
        <v>40000</v>
      </c>
    </row>
    <row r="90" spans="1:10" s="2" customFormat="1" ht="18" customHeight="1" x14ac:dyDescent="0.25">
      <c r="A90" s="234">
        <v>6171</v>
      </c>
      <c r="B90" s="235">
        <v>5221</v>
      </c>
      <c r="C90" s="98" t="s">
        <v>10</v>
      </c>
      <c r="D90" s="313" t="s">
        <v>89</v>
      </c>
      <c r="E90" s="314"/>
      <c r="F90" s="314"/>
      <c r="G90" s="99">
        <v>19942</v>
      </c>
      <c r="H90" s="185">
        <v>0</v>
      </c>
      <c r="I90" s="186">
        <f>SUM(H90)</f>
        <v>0</v>
      </c>
      <c r="J90" s="289">
        <f>SUM(G90+I90)</f>
        <v>19942</v>
      </c>
    </row>
    <row r="91" spans="1:10" ht="18" customHeight="1" x14ac:dyDescent="0.25">
      <c r="A91" s="92">
        <v>6171</v>
      </c>
      <c r="B91" s="93">
        <v>5229</v>
      </c>
      <c r="C91" s="87" t="s">
        <v>8</v>
      </c>
      <c r="D91" s="315" t="s">
        <v>82</v>
      </c>
      <c r="E91" s="316"/>
      <c r="F91" s="316"/>
      <c r="G91" s="88">
        <v>7434</v>
      </c>
      <c r="H91" s="187">
        <v>0</v>
      </c>
      <c r="I91" s="186">
        <f>SUM(H91)</f>
        <v>0</v>
      </c>
      <c r="J91" s="289">
        <f>SUM(G91+I91)</f>
        <v>7434</v>
      </c>
    </row>
    <row r="92" spans="1:10" ht="14.1" customHeight="1" x14ac:dyDescent="0.25">
      <c r="A92" s="92">
        <v>6171</v>
      </c>
      <c r="B92" s="93">
        <v>5321</v>
      </c>
      <c r="C92" s="87" t="s">
        <v>11</v>
      </c>
      <c r="D92" s="315" t="s">
        <v>93</v>
      </c>
      <c r="E92" s="316"/>
      <c r="F92" s="316"/>
      <c r="G92" s="88">
        <v>30000</v>
      </c>
      <c r="H92" s="188">
        <v>-16000</v>
      </c>
      <c r="I92" s="186">
        <f>SUM(20000+10000+40000-16000)</f>
        <v>54000</v>
      </c>
      <c r="J92" s="289">
        <f>SUM(G92+I92)</f>
        <v>84000</v>
      </c>
    </row>
    <row r="93" spans="1:10" ht="18" customHeight="1" thickBot="1" x14ac:dyDescent="0.3">
      <c r="A93" s="94">
        <v>6171</v>
      </c>
      <c r="B93" s="95">
        <v>5329</v>
      </c>
      <c r="C93" s="96" t="s">
        <v>12</v>
      </c>
      <c r="D93" s="317" t="s">
        <v>88</v>
      </c>
      <c r="E93" s="318"/>
      <c r="F93" s="318"/>
      <c r="G93" s="97">
        <v>48450</v>
      </c>
      <c r="H93" s="187">
        <v>0</v>
      </c>
      <c r="I93" s="186">
        <f>SUM(H93)</f>
        <v>0</v>
      </c>
      <c r="J93" s="289">
        <f>SUM(G93+I93)</f>
        <v>48450</v>
      </c>
    </row>
    <row r="94" spans="1:10" s="1" customFormat="1" ht="15.75" thickBot="1" x14ac:dyDescent="0.3">
      <c r="A94" s="307" t="s">
        <v>20</v>
      </c>
      <c r="B94" s="307"/>
      <c r="C94" s="307"/>
      <c r="D94" s="307"/>
      <c r="E94" s="307"/>
      <c r="F94" s="80"/>
      <c r="G94" s="89">
        <f>SUM(G62:G93)</f>
        <v>6012860.7000000002</v>
      </c>
      <c r="H94" s="192">
        <f>SUM(H62:H93)</f>
        <v>-16000</v>
      </c>
      <c r="I94" s="193">
        <f>SUM(I62:I93)</f>
        <v>2001406.12</v>
      </c>
      <c r="J94" s="194">
        <f>SUM(J62:J93)</f>
        <v>8014266.8200000003</v>
      </c>
    </row>
  </sheetData>
  <mergeCells count="54">
    <mergeCell ref="C11:D11"/>
    <mergeCell ref="A12:D12"/>
    <mergeCell ref="A14:D14"/>
    <mergeCell ref="C3:D3"/>
    <mergeCell ref="A4:D4"/>
    <mergeCell ref="C8:D8"/>
    <mergeCell ref="C9:D9"/>
    <mergeCell ref="C10:D10"/>
    <mergeCell ref="I14:J14"/>
    <mergeCell ref="B32:C32"/>
    <mergeCell ref="B33:C33"/>
    <mergeCell ref="D63:F63"/>
    <mergeCell ref="A38:D38"/>
    <mergeCell ref="A39:F39"/>
    <mergeCell ref="A40:D40"/>
    <mergeCell ref="A41:G41"/>
    <mergeCell ref="C44:D44"/>
    <mergeCell ref="C45:D45"/>
    <mergeCell ref="A46:D46"/>
    <mergeCell ref="A48:E48"/>
    <mergeCell ref="I48:J48"/>
    <mergeCell ref="D61:F61"/>
    <mergeCell ref="D62:F62"/>
    <mergeCell ref="B35:C35"/>
    <mergeCell ref="D64:F64"/>
    <mergeCell ref="D65:F65"/>
    <mergeCell ref="D66:F66"/>
    <mergeCell ref="D67:F67"/>
    <mergeCell ref="A68:A73"/>
    <mergeCell ref="B68:B73"/>
    <mergeCell ref="D68:F68"/>
    <mergeCell ref="D69:F69"/>
    <mergeCell ref="D70:F70"/>
    <mergeCell ref="D71:F71"/>
    <mergeCell ref="D84:F84"/>
    <mergeCell ref="D72:F72"/>
    <mergeCell ref="D73:F73"/>
    <mergeCell ref="D74:F74"/>
    <mergeCell ref="D75:F75"/>
    <mergeCell ref="D76:F76"/>
    <mergeCell ref="D77:F77"/>
    <mergeCell ref="D78:F78"/>
    <mergeCell ref="D80:F80"/>
    <mergeCell ref="D81:F81"/>
    <mergeCell ref="D82:F82"/>
    <mergeCell ref="D83:F83"/>
    <mergeCell ref="D79:F79"/>
    <mergeCell ref="A94:E94"/>
    <mergeCell ref="D88:F88"/>
    <mergeCell ref="D89:F89"/>
    <mergeCell ref="D90:F90"/>
    <mergeCell ref="D91:F91"/>
    <mergeCell ref="D92:F92"/>
    <mergeCell ref="D93:F93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2023</vt:lpstr>
      <vt:lpstr>Rozpočtové opatření č. 11</vt:lpstr>
      <vt:lpstr>Příloha RO č. 11</vt:lpstr>
      <vt:lpstr>'Přehled o stavu rozpočtu 2023'!Názvy_tisku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2024-02-02T07:15:37Z</cp:lastPrinted>
  <dcterms:created xsi:type="dcterms:W3CDTF">2021-02-27T14:36:32Z</dcterms:created>
  <dcterms:modified xsi:type="dcterms:W3CDTF">2024-02-27T08:24:36Z</dcterms:modified>
</cp:coreProperties>
</file>