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 activeTab="2"/>
  </bookViews>
  <sheets>
    <sheet name="Přehled o stavu rozpočtu 2023" sheetId="6" r:id="rId1"/>
    <sheet name="Rozpočtové opatření č. 3" sheetId="40" r:id="rId2"/>
    <sheet name="Příloha RO č. 3" sheetId="39" r:id="rId3"/>
  </sheets>
  <definedNames>
    <definedName name="_xlnm.Print_Titles" localSheetId="0">'Přehled o stavu rozpočtu 2023'!$1:$2</definedName>
    <definedName name="_xlnm.Print_Titles" localSheetId="1">'Rozpočtové opatření č. 3'!$1:$1</definedName>
  </definedNames>
  <calcPr calcId="181029"/>
</workbook>
</file>

<file path=xl/calcChain.xml><?xml version="1.0" encoding="utf-8"?>
<calcChain xmlns="http://schemas.openxmlformats.org/spreadsheetml/2006/main">
  <c r="I40" i="39" l="1"/>
  <c r="I46" i="39"/>
  <c r="H46" i="39"/>
  <c r="G46" i="39"/>
  <c r="F46" i="39"/>
  <c r="E46" i="39"/>
  <c r="J45" i="39"/>
  <c r="J46" i="39" s="1"/>
  <c r="J40" i="39"/>
  <c r="J39" i="39"/>
  <c r="I39" i="39"/>
  <c r="H38" i="39"/>
  <c r="H39" i="39" s="1"/>
  <c r="G38" i="39"/>
  <c r="F38" i="39"/>
  <c r="E38" i="39"/>
  <c r="I37" i="39"/>
  <c r="J37" i="39" s="1"/>
  <c r="I36" i="39"/>
  <c r="J36" i="39" s="1"/>
  <c r="I35" i="39"/>
  <c r="J35" i="39" s="1"/>
  <c r="I34" i="39"/>
  <c r="J34" i="39" s="1"/>
  <c r="I33" i="39"/>
  <c r="J33" i="39" s="1"/>
  <c r="H12" i="39"/>
  <c r="G12" i="39"/>
  <c r="F12" i="39"/>
  <c r="E12" i="39"/>
  <c r="I11" i="39"/>
  <c r="J11" i="39" s="1"/>
  <c r="I10" i="39"/>
  <c r="J10" i="39" s="1"/>
  <c r="I9" i="39"/>
  <c r="I4" i="39"/>
  <c r="J4" i="39" s="1"/>
  <c r="I12" i="39" l="1"/>
  <c r="I14" i="39"/>
  <c r="J38" i="39"/>
  <c r="I48" i="39" s="1"/>
  <c r="I38" i="39"/>
  <c r="J9" i="39"/>
  <c r="J12" i="39" s="1"/>
  <c r="H86" i="39"/>
  <c r="G86" i="39"/>
  <c r="J80" i="39"/>
  <c r="J76" i="39"/>
  <c r="J77" i="39"/>
  <c r="M57" i="40" l="1"/>
  <c r="L57" i="40"/>
  <c r="M31" i="40"/>
  <c r="L31" i="40"/>
  <c r="M25" i="40"/>
  <c r="L25" i="40"/>
  <c r="M19" i="40"/>
  <c r="L19" i="40"/>
  <c r="M13" i="40"/>
  <c r="L13" i="40"/>
  <c r="M7" i="40"/>
  <c r="L7" i="40"/>
  <c r="I70" i="39" l="1"/>
  <c r="I69" i="39"/>
  <c r="I84" i="39"/>
  <c r="J84" i="39" s="1"/>
  <c r="I72" i="39"/>
  <c r="J72" i="39" s="1"/>
  <c r="I74" i="39"/>
  <c r="J74" i="39" s="1"/>
  <c r="I64" i="39"/>
  <c r="I85" i="39"/>
  <c r="J85" i="39" s="1"/>
  <c r="I83" i="39"/>
  <c r="J83" i="39" s="1"/>
  <c r="I82" i="39"/>
  <c r="J82" i="39" s="1"/>
  <c r="I81" i="39"/>
  <c r="J81" i="39" s="1"/>
  <c r="I79" i="39"/>
  <c r="J79" i="39" s="1"/>
  <c r="I78" i="39"/>
  <c r="J78" i="39" s="1"/>
  <c r="I75" i="39"/>
  <c r="J75" i="39" s="1"/>
  <c r="I73" i="39"/>
  <c r="J73" i="39" s="1"/>
  <c r="I71" i="39"/>
  <c r="J71" i="39" s="1"/>
  <c r="J70" i="39"/>
  <c r="J69" i="39"/>
  <c r="I68" i="39"/>
  <c r="J68" i="39" s="1"/>
  <c r="I67" i="39"/>
  <c r="J67" i="39" s="1"/>
  <c r="I66" i="39"/>
  <c r="J66" i="39" s="1"/>
  <c r="I65" i="39"/>
  <c r="J65" i="39" s="1"/>
  <c r="J63" i="39"/>
  <c r="J64" i="39" l="1"/>
  <c r="J86" i="39" s="1"/>
  <c r="I86" i="39"/>
  <c r="E8" i="6"/>
  <c r="D48" i="6" s="1"/>
  <c r="E18" i="6"/>
  <c r="D49" i="6" s="1"/>
  <c r="E12" i="6" l="1"/>
  <c r="E22" i="6" l="1"/>
  <c r="C49" i="6"/>
  <c r="C48" i="6"/>
  <c r="D60" i="6" l="1"/>
  <c r="E56" i="6"/>
  <c r="E55" i="6"/>
  <c r="D57" i="6" l="1"/>
  <c r="C53" i="6" l="1"/>
  <c r="E53" i="6" s="1"/>
  <c r="C54" i="6"/>
  <c r="E54" i="6" s="1"/>
  <c r="E57" i="6" l="1"/>
  <c r="C57" i="6" l="1"/>
  <c r="E28" i="6"/>
  <c r="E49" i="6" l="1"/>
  <c r="E61" i="6" s="1"/>
  <c r="D61" i="6"/>
  <c r="D62" i="6" s="1"/>
  <c r="D50" i="6"/>
  <c r="C61" i="6"/>
  <c r="C50" i="6" l="1"/>
  <c r="E48" i="6"/>
  <c r="C60" i="6"/>
  <c r="C62" i="6" s="1"/>
  <c r="E50" i="6" l="1"/>
  <c r="E60" i="6"/>
  <c r="E62" i="6" s="1"/>
</calcChain>
</file>

<file path=xl/sharedStrings.xml><?xml version="1.0" encoding="utf-8"?>
<sst xmlns="http://schemas.openxmlformats.org/spreadsheetml/2006/main" count="571" uniqueCount="214">
  <si>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</si>
  <si>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</si>
  <si>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</si>
  <si>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</si>
  <si>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</si>
  <si>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</si>
  <si>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</si>
  <si>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</si>
  <si>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</si>
  <si>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</si>
  <si>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</si>
  <si>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</si>
  <si>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</si>
  <si>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</si>
  <si>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</si>
  <si>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</si>
  <si>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</si>
  <si>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</si>
  <si>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</si>
  <si>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</si>
  <si>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</si>
  <si>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</si>
  <si>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</si>
  <si>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</si>
  <si>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</si>
  <si>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</si>
  <si>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</si>
  <si>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</si>
  <si>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</si>
  <si>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</si>
  <si>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</si>
  <si>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</si>
  <si>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</si>
  <si>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</si>
  <si>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</si>
  <si>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</si>
  <si>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</si>
  <si>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</si>
  <si>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</si>
  <si>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</si>
  <si>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</si>
  <si>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</si>
  <si>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</si>
  <si>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</si>
  <si>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</si>
  <si>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</si>
  <si>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</si>
  <si>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</si>
  <si>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</si>
  <si>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</si>
  <si>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</si>
  <si>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</si>
  <si>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</si>
  <si>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</si>
  <si>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</si>
  <si>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</si>
  <si>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</si>
  <si>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</si>
  <si>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</si>
  <si>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</si>
  <si>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</si>
  <si>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</si>
  <si>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</si>
  <si>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</si>
  <si>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</si>
  <si>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</si>
  <si>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</si>
  <si>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</si>
  <si>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</si>
  <si>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</si>
  <si>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</si>
  <si>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</si>
  <si>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</si>
  <si>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</si>
  <si>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</si>
  <si>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</si>
  <si>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</si>
  <si>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</si>
  <si>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</si>
  <si>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</si>
  <si>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</si>
  <si>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</si>
  <si>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</si>
  <si>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</si>
  <si>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</si>
  <si>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</si>
  <si>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</si>
  <si>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</si>
  <si>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</si>
  <si>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</si>
  <si>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</si>
  <si>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</si>
  <si>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</si>
  <si>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</si>
  <si>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</si>
  <si>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t>2321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</si>
  <si>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</si>
  <si>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</si>
  <si>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</si>
  <si>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</si>
  <si>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</si>
  <si>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</si>
  <si>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</si>
  <si>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</si>
  <si>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</si>
  <si>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</si>
  <si>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</si>
  <si>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</si>
  <si>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</si>
  <si>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</si>
  <si>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</si>
  <si>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</si>
  <si>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</si>
  <si>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</si>
  <si>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</si>
  <si>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231</t>
  </si>
  <si>
    <t>0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</si>
  <si>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</si>
  <si>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</si>
  <si>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</si>
  <si>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</si>
  <si>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</si>
  <si>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</si>
  <si>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</si>
  <si>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</si>
  <si>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</si>
  <si>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</si>
  <si>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</si>
  <si>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</si>
  <si>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</si>
  <si>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003419</t>
  </si>
  <si>
    <t>003639</t>
  </si>
  <si>
    <t>003612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</si>
  <si>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</si>
  <si>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RO č. 2/2023</t>
  </si>
  <si>
    <t>4122</t>
  </si>
  <si>
    <t>005512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</si>
  <si>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</si>
  <si>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</si>
  <si>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</si>
  <si>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</si>
  <si>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582</t>
  </si>
  <si>
    <t>000</t>
  </si>
  <si>
    <t>002xxx</t>
  </si>
  <si>
    <t>Průmyslová a ostatní odvětví hosp. - výdaje hrazené z účelové neinvestiční dotace</t>
  </si>
  <si>
    <t>415</t>
  </si>
  <si>
    <t xml:space="preserve">2) Změny rozpočtu - vlastní: </t>
  </si>
  <si>
    <t>1122</t>
  </si>
  <si>
    <t>003319</t>
  </si>
  <si>
    <t>002143</t>
  </si>
  <si>
    <t>006399</t>
  </si>
  <si>
    <r>
      <t xml:space="preserve">III. Neinvestiční dotace - "Podpora turistických informačních center 2023" - </t>
    </r>
    <r>
      <rPr>
        <b/>
        <sz val="12"/>
        <rFont val="Calibri"/>
        <family val="2"/>
        <charset val="238"/>
      </rPr>
      <t>Olomoucký kraj</t>
    </r>
  </si>
  <si>
    <t>Neinvestiční dotace - "Podpora turistických informačních center 2023"</t>
  </si>
  <si>
    <t>555</t>
  </si>
  <si>
    <t>Neinvestiční dotace - "Rodina za kulturou 2023" - Olomoucký kraj</t>
  </si>
  <si>
    <t>005xxx</t>
  </si>
  <si>
    <t>Bezpečnost státu a právní ochrana - výdaje hrazené z účelové neinvestiční dotace</t>
  </si>
  <si>
    <t>Služby pro obyvatelstvo - výdaje hrazené z účelové neinvestiční dotace</t>
  </si>
  <si>
    <r>
      <t xml:space="preserve">IV. Neinvestiční dotace - "Rodina za kulturou 2023" - </t>
    </r>
    <r>
      <rPr>
        <b/>
        <sz val="12"/>
        <rFont val="Calibri"/>
        <family val="2"/>
        <charset val="238"/>
      </rPr>
      <t>Olomoucký kraj</t>
    </r>
  </si>
  <si>
    <r>
      <t xml:space="preserve">VI. Neinvestiční dotace - "pořízení, Tzh a opravu požární techniky, nákup věc.vybavení a zajištění akceschopnosti JSDH Štíty" - </t>
    </r>
    <r>
      <rPr>
        <b/>
        <sz val="12"/>
        <rFont val="Calibri"/>
        <family val="2"/>
        <charset val="238"/>
      </rPr>
      <t>Olomoucký kraj</t>
    </r>
  </si>
  <si>
    <t>34053</t>
  </si>
  <si>
    <t>006xxx</t>
  </si>
  <si>
    <r>
      <t xml:space="preserve">VII. Neinvestiční dotace - "Partnerské dny" - </t>
    </r>
    <r>
      <rPr>
        <b/>
        <sz val="12"/>
        <rFont val="Calibri"/>
        <family val="2"/>
        <charset val="238"/>
      </rPr>
      <t>Olomoucký kraj</t>
    </r>
  </si>
  <si>
    <t>Neinvestiční dotace - "Partnerské dny" - Olomoucký kraj</t>
  </si>
  <si>
    <t>Neinvestiční dotace - "poř., ……. vybavení a zaj. akceschopnosti JSDH Štíty" - Ol.kraj</t>
  </si>
  <si>
    <t>Všeobecná veřejná správa a služby - výdaje hrazené z účelové neinvestiční dotace</t>
  </si>
  <si>
    <t>Daň z příjmů právnických osob za rok 2022  - vazba na výdaje 6399-5365.</t>
  </si>
  <si>
    <t>Všeobecná veřejná správa a služby - neinvestiční výdaje</t>
  </si>
  <si>
    <t>CÚ pro Ol.kraj-odvody za odnětí půdy ze ZPF</t>
  </si>
  <si>
    <t>1334</t>
  </si>
  <si>
    <t>2111</t>
  </si>
  <si>
    <t>Kultura - příjmy z poskytování služeb, ….</t>
  </si>
  <si>
    <t>Kultura - přijaté peněžité neinvest.dary - "Den pro rodinu"</t>
  </si>
  <si>
    <t>2324</t>
  </si>
  <si>
    <t>Kultura - náhrady za škody</t>
  </si>
  <si>
    <t>BH - přijaté neinvestiční příspěvky a náhrady</t>
  </si>
  <si>
    <t>MH - přijaté neinvestiční příspěvky a náhrady</t>
  </si>
  <si>
    <t>006310</t>
  </si>
  <si>
    <t>2141</t>
  </si>
  <si>
    <t>Finanční operace - příjem z úroků (spořící účet u ČS, a.s.)</t>
  </si>
  <si>
    <t>2222</t>
  </si>
  <si>
    <t xml:space="preserve">Ostatní finanční operace - FÚ pro Ol.kraj - vratka přeplatku silniční daně </t>
  </si>
  <si>
    <t>006330</t>
  </si>
  <si>
    <t>4134</t>
  </si>
  <si>
    <t>Převody z rozpočtových účtů - vazba na výdaje</t>
  </si>
  <si>
    <t>Všeobecná veřejná správa a služby - vazba na 6330-4134 (převody mezi účty)</t>
  </si>
  <si>
    <t>Římskokatolická farnost Štíty - finanční dar na opravu střechy kostela</t>
  </si>
  <si>
    <t>003329</t>
  </si>
  <si>
    <t>5223</t>
  </si>
  <si>
    <t>Domov Štíty - Jedlí, p.o. - finanční dar na pořízení mixéru</t>
  </si>
  <si>
    <t>6359</t>
  </si>
  <si>
    <t>003149</t>
  </si>
  <si>
    <t>006171</t>
  </si>
  <si>
    <t>5321</t>
  </si>
  <si>
    <t>5229</t>
  </si>
  <si>
    <t>Všeobecná veřejná správa - neivestiční výdaje</t>
  </si>
  <si>
    <t>Všeobecná veřejná správa - investiční výdaje</t>
  </si>
  <si>
    <t>RO č. 3/2023</t>
  </si>
  <si>
    <t>Neinvestiční transfery církvím a náboženským společnostem</t>
  </si>
  <si>
    <t>Investiční transfery přísp.org. Zřízených jiným zřizovatelem</t>
  </si>
  <si>
    <t>16005</t>
  </si>
  <si>
    <t>V. Neinvestiční dotace - "Veřejné informační služby knihoven - program VISK 3" - Ministerstvo kultury prostřednictvím Olomouckého kraje</t>
  </si>
  <si>
    <r>
      <t xml:space="preserve">Neinvestiční dotace - "Veř.inf. služby knihoven - program VISK 3" - </t>
    </r>
    <r>
      <rPr>
        <sz val="7"/>
        <color indexed="8"/>
        <rFont val="Calibri"/>
        <family val="2"/>
        <charset val="238"/>
        <scheme val="minor"/>
      </rPr>
      <t>Ministerstvo kultury</t>
    </r>
  </si>
  <si>
    <t>581</t>
  </si>
  <si>
    <t>2322</t>
  </si>
  <si>
    <t>JSDH Štíty - výplata pojistné události za uskutečněný zásah</t>
  </si>
  <si>
    <t>5222</t>
  </si>
  <si>
    <t>TJ Sokol Štíty, spolek - na letní přípravu stolních tenistek</t>
  </si>
  <si>
    <t>TJ Sokol Štíty, spolek - na zakoupení hnojiva na trávník na fotbalovém hřišti</t>
  </si>
  <si>
    <t>003900</t>
  </si>
  <si>
    <t>5492</t>
  </si>
  <si>
    <t>Pavla Klimešová - na úhradu léčby baňkovou terapií syna Martina Klimeše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</si>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</sst>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indexed="8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4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1" fillId="0" borderId="0"/>
  </cellStyleXfs>
  <cellXfs count="352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165" fontId="11" fillId="5" borderId="11" xfId="0" applyNumberFormat="1" applyFont="1" applyFill="1" applyBorder="1" applyAlignment="1">
      <alignment vertical="center"/>
    </xf>
    <xf numFmtId="0" fontId="19" fillId="0" borderId="0" xfId="0" applyFont="1" applyAlignment="1">
      <alignment horizontal="justify" vertical="center"/>
    </xf>
    <xf numFmtId="165" fontId="11" fillId="5" borderId="0" xfId="0" applyNumberFormat="1" applyFont="1" applyFill="1" applyAlignment="1">
      <alignment vertical="center"/>
    </xf>
    <xf numFmtId="165" fontId="11" fillId="5" borderId="0" xfId="0" applyNumberFormat="1" applyFont="1" applyFill="1"/>
    <xf numFmtId="3" fontId="25" fillId="6" borderId="12" xfId="0" applyNumberFormat="1" applyFont="1" applyFill="1" applyBorder="1" applyAlignment="1">
      <alignment horizontal="center" vertical="center" wrapText="1"/>
    </xf>
    <xf numFmtId="165" fontId="28" fillId="5" borderId="14" xfId="0" applyNumberFormat="1" applyFont="1" applyFill="1" applyBorder="1" applyAlignment="1">
      <alignment vertical="center" wrapText="1"/>
    </xf>
    <xf numFmtId="165" fontId="28" fillId="5" borderId="15" xfId="0" applyNumberFormat="1" applyFont="1" applyFill="1" applyBorder="1" applyAlignment="1">
      <alignment vertical="center" wrapText="1"/>
    </xf>
    <xf numFmtId="165" fontId="22" fillId="6" borderId="12" xfId="0" applyNumberFormat="1" applyFont="1" applyFill="1" applyBorder="1" applyAlignment="1">
      <alignment vertical="center" wrapText="1"/>
    </xf>
    <xf numFmtId="0" fontId="29" fillId="0" borderId="11" xfId="0" applyFont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8" fillId="0" borderId="16" xfId="0" applyFont="1" applyBorder="1" applyAlignment="1">
      <alignment vertical="center" wrapText="1"/>
    </xf>
    <xf numFmtId="165" fontId="28" fillId="5" borderId="17" xfId="0" applyNumberFormat="1" applyFont="1" applyFill="1" applyBorder="1" applyAlignment="1">
      <alignment horizontal="right" vertical="center" wrapText="1"/>
    </xf>
    <xf numFmtId="0" fontId="28" fillId="0" borderId="9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165" fontId="28" fillId="0" borderId="13" xfId="0" applyNumberFormat="1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166" fontId="28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5" fontId="28" fillId="5" borderId="19" xfId="0" applyNumberFormat="1" applyFont="1" applyFill="1" applyBorder="1" applyAlignment="1">
      <alignment vertical="center" wrapText="1"/>
    </xf>
    <xf numFmtId="165" fontId="28" fillId="5" borderId="20" xfId="0" applyNumberFormat="1" applyFont="1" applyFill="1" applyBorder="1" applyAlignment="1">
      <alignment vertical="center" wrapText="1"/>
    </xf>
    <xf numFmtId="165" fontId="22" fillId="6" borderId="12" xfId="0" applyNumberFormat="1" applyFont="1" applyFill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7" xfId="0" applyNumberFormat="1" applyFont="1" applyFill="1" applyBorder="1" applyAlignment="1">
      <alignment horizontal="right" vertical="center" wrapText="1"/>
    </xf>
    <xf numFmtId="0" fontId="66" fillId="0" borderId="0" xfId="0" applyFont="1"/>
    <xf numFmtId="165" fontId="5" fillId="5" borderId="17" xfId="0" applyNumberFormat="1" applyFont="1" applyFill="1" applyBorder="1" applyAlignment="1">
      <alignment vertical="center" wrapText="1"/>
    </xf>
    <xf numFmtId="2" fontId="53" fillId="2" borderId="10" xfId="0" applyNumberFormat="1" applyFont="1" applyFill="1" applyBorder="1" applyAlignment="1">
      <alignment horizontal="left" vertical="center" wrapText="1"/>
    </xf>
    <xf numFmtId="2" fontId="55" fillId="2" borderId="45" xfId="0" applyNumberFormat="1" applyFont="1" applyFill="1" applyBorder="1" applyAlignment="1">
      <alignment horizontal="center" vertical="center" wrapText="1"/>
    </xf>
    <xf numFmtId="49" fontId="67" fillId="4" borderId="37" xfId="0" applyNumberFormat="1" applyFont="1" applyFill="1" applyBorder="1" applyAlignment="1">
      <alignment horizontal="left" vertical="center"/>
    </xf>
    <xf numFmtId="2" fontId="68" fillId="4" borderId="42" xfId="0" applyNumberFormat="1" applyFont="1" applyFill="1" applyBorder="1" applyAlignment="1">
      <alignment horizontal="left" vertical="center"/>
    </xf>
    <xf numFmtId="164" fontId="5" fillId="4" borderId="21" xfId="0" applyNumberFormat="1" applyFont="1" applyFill="1" applyBorder="1" applyAlignment="1">
      <alignment horizontal="right" vertical="center"/>
    </xf>
    <xf numFmtId="164" fontId="60" fillId="4" borderId="38" xfId="0" applyNumberFormat="1" applyFont="1" applyFill="1" applyBorder="1" applyAlignment="1">
      <alignment horizontal="right" vertical="center"/>
    </xf>
    <xf numFmtId="49" fontId="67" fillId="4" borderId="5" xfId="0" applyNumberFormat="1" applyFont="1" applyFill="1" applyBorder="1" applyAlignment="1">
      <alignment horizontal="left" vertical="center"/>
    </xf>
    <xf numFmtId="2" fontId="68" fillId="4" borderId="16" xfId="0" applyNumberFormat="1" applyFont="1" applyFill="1" applyBorder="1" applyAlignment="1">
      <alignment vertical="center"/>
    </xf>
    <xf numFmtId="2" fontId="68" fillId="4" borderId="49" xfId="0" applyNumberFormat="1" applyFont="1" applyFill="1" applyBorder="1" applyAlignment="1">
      <alignment vertical="center"/>
    </xf>
    <xf numFmtId="2" fontId="68" fillId="4" borderId="43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60" fillId="4" borderId="7" xfId="0" applyNumberFormat="1" applyFont="1" applyFill="1" applyBorder="1" applyAlignment="1">
      <alignment horizontal="right" vertical="center"/>
    </xf>
    <xf numFmtId="2" fontId="69" fillId="4" borderId="49" xfId="0" applyNumberFormat="1" applyFont="1" applyFill="1" applyBorder="1" applyAlignment="1">
      <alignment vertical="center"/>
    </xf>
    <xf numFmtId="2" fontId="69" fillId="4" borderId="43" xfId="0" applyNumberFormat="1" applyFont="1" applyFill="1" applyBorder="1" applyAlignment="1">
      <alignment horizontal="left" vertical="center"/>
    </xf>
    <xf numFmtId="49" fontId="67" fillId="4" borderId="35" xfId="0" applyNumberFormat="1" applyFont="1" applyFill="1" applyBorder="1" applyAlignment="1">
      <alignment horizontal="left" vertical="center"/>
    </xf>
    <xf numFmtId="2" fontId="68" fillId="4" borderId="44" xfId="0" applyNumberFormat="1" applyFont="1" applyFill="1" applyBorder="1" applyAlignment="1">
      <alignment horizontal="left" vertical="center"/>
    </xf>
    <xf numFmtId="164" fontId="5" fillId="4" borderId="8" xfId="0" applyNumberFormat="1" applyFont="1" applyFill="1" applyBorder="1" applyAlignment="1">
      <alignment horizontal="right" vertical="center"/>
    </xf>
    <xf numFmtId="164" fontId="60" fillId="4" borderId="36" xfId="0" applyNumberFormat="1" applyFont="1" applyFill="1" applyBorder="1" applyAlignment="1">
      <alignment horizontal="right" vertical="center"/>
    </xf>
    <xf numFmtId="164" fontId="70" fillId="10" borderId="32" xfId="0" applyNumberFormat="1" applyFont="1" applyFill="1" applyBorder="1" applyAlignment="1">
      <alignment vertical="center" wrapText="1"/>
    </xf>
    <xf numFmtId="164" fontId="71" fillId="10" borderId="40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Alignment="1">
      <alignment vertical="center" wrapText="1"/>
    </xf>
    <xf numFmtId="164" fontId="70" fillId="4" borderId="0" xfId="0" applyNumberFormat="1" applyFont="1" applyFill="1" applyAlignment="1">
      <alignment vertical="center" wrapText="1"/>
    </xf>
    <xf numFmtId="2" fontId="53" fillId="2" borderId="25" xfId="0" applyNumberFormat="1" applyFont="1" applyFill="1" applyBorder="1" applyAlignment="1">
      <alignment horizontal="left" vertical="center" wrapText="1"/>
    </xf>
    <xf numFmtId="164" fontId="28" fillId="6" borderId="21" xfId="3" applyNumberFormat="1" applyFont="1" applyFill="1" applyBorder="1" applyAlignment="1">
      <alignment vertical="center" wrapText="1"/>
    </xf>
    <xf numFmtId="164" fontId="60" fillId="6" borderId="38" xfId="3" applyNumberFormat="1" applyFont="1" applyFill="1" applyBorder="1" applyAlignment="1">
      <alignment vertical="center"/>
    </xf>
    <xf numFmtId="0" fontId="47" fillId="4" borderId="0" xfId="0" applyFont="1" applyFill="1" applyAlignment="1">
      <alignment vertical="center" wrapText="1"/>
    </xf>
    <xf numFmtId="164" fontId="60" fillId="4" borderId="0" xfId="0" applyNumberFormat="1" applyFont="1" applyFill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4" xfId="0" applyNumberFormat="1" applyFont="1" applyFill="1" applyBorder="1" applyAlignment="1">
      <alignment horizontal="left" vertical="center" wrapText="1"/>
    </xf>
    <xf numFmtId="164" fontId="78" fillId="2" borderId="23" xfId="0" applyNumberFormat="1" applyFont="1" applyFill="1" applyBorder="1" applyAlignment="1">
      <alignment horizontal="right" vertical="center" wrapText="1"/>
    </xf>
    <xf numFmtId="0" fontId="30" fillId="4" borderId="27" xfId="0" applyFont="1" applyFill="1" applyBorder="1" applyAlignment="1">
      <alignment vertical="center" wrapText="1"/>
    </xf>
    <xf numFmtId="164" fontId="7" fillId="4" borderId="52" xfId="0" applyNumberFormat="1" applyFont="1" applyFill="1" applyBorder="1" applyAlignment="1">
      <alignment vertical="center"/>
    </xf>
    <xf numFmtId="164" fontId="60" fillId="13" borderId="58" xfId="0" applyNumberFormat="1" applyFont="1" applyFill="1" applyBorder="1" applyAlignment="1">
      <alignment vertical="center"/>
    </xf>
    <xf numFmtId="49" fontId="45" fillId="6" borderId="37" xfId="3" applyNumberFormat="1" applyFont="1" applyFill="1" applyBorder="1" applyAlignment="1">
      <alignment horizontal="left" vertical="center" wrapText="1"/>
    </xf>
    <xf numFmtId="49" fontId="44" fillId="6" borderId="11" xfId="3" applyNumberFormat="1" applyFont="1" applyFill="1" applyBorder="1" applyAlignment="1">
      <alignment horizontal="left" vertical="center" wrapText="1"/>
    </xf>
    <xf numFmtId="0" fontId="63" fillId="4" borderId="60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63" fillId="4" borderId="61" xfId="0" applyFont="1" applyFill="1" applyBorder="1" applyAlignment="1">
      <alignment horizontal="left" vertical="center" wrapText="1"/>
    </xf>
    <xf numFmtId="0" fontId="64" fillId="4" borderId="62" xfId="0" applyFont="1" applyFill="1" applyBorder="1" applyAlignment="1">
      <alignment horizontal="left" vertical="center" wrapText="1"/>
    </xf>
    <xf numFmtId="0" fontId="30" fillId="4" borderId="62" xfId="0" applyFont="1" applyFill="1" applyBorder="1" applyAlignment="1">
      <alignment vertical="center" wrapText="1"/>
    </xf>
    <xf numFmtId="164" fontId="7" fillId="4" borderId="65" xfId="0" applyNumberFormat="1" applyFont="1" applyFill="1" applyBorder="1" applyAlignment="1">
      <alignment vertical="center"/>
    </xf>
    <xf numFmtId="0" fontId="30" fillId="4" borderId="30" xfId="0" applyFont="1" applyFill="1" applyBorder="1" applyAlignment="1">
      <alignment vertical="center" wrapText="1"/>
    </xf>
    <xf numFmtId="164" fontId="7" fillId="4" borderId="57" xfId="0" applyNumberFormat="1" applyFont="1" applyFill="1" applyBorder="1" applyAlignment="1">
      <alignment vertical="center"/>
    </xf>
    <xf numFmtId="49" fontId="80" fillId="0" borderId="0" xfId="0" applyNumberFormat="1" applyFont="1" applyAlignment="1">
      <alignment horizontal="left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1" applyNumberFormat="1" applyFont="1" applyAlignment="1">
      <alignment horizontal="center" vertical="center"/>
    </xf>
    <xf numFmtId="4" fontId="84" fillId="0" borderId="0" xfId="1" applyNumberFormat="1" applyFont="1" applyAlignment="1">
      <alignment vertical="center"/>
    </xf>
    <xf numFmtId="0" fontId="84" fillId="0" borderId="0" xfId="1" applyFont="1" applyAlignment="1">
      <alignment vertical="center"/>
    </xf>
    <xf numFmtId="0" fontId="2" fillId="0" borderId="0" xfId="7"/>
    <xf numFmtId="0" fontId="35" fillId="0" borderId="0" xfId="7" applyFont="1"/>
    <xf numFmtId="0" fontId="93" fillId="0" borderId="0" xfId="3" applyFont="1" applyAlignment="1">
      <alignment vertical="center"/>
    </xf>
    <xf numFmtId="164" fontId="94" fillId="0" borderId="0" xfId="3" applyNumberFormat="1" applyFont="1" applyAlignment="1">
      <alignment vertical="center"/>
    </xf>
    <xf numFmtId="164" fontId="93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7" fillId="4" borderId="77" xfId="2" applyFont="1" applyFill="1" applyBorder="1" applyAlignment="1">
      <alignment vertical="center"/>
    </xf>
    <xf numFmtId="0" fontId="98" fillId="4" borderId="77" xfId="2" applyFont="1" applyFill="1" applyBorder="1" applyAlignment="1">
      <alignment vertical="center"/>
    </xf>
    <xf numFmtId="0" fontId="99" fillId="4" borderId="77" xfId="2" applyFont="1" applyFill="1" applyBorder="1" applyAlignment="1">
      <alignment vertical="center"/>
    </xf>
    <xf numFmtId="3" fontId="25" fillId="6" borderId="23" xfId="0" applyNumberFormat="1" applyFont="1" applyFill="1" applyBorder="1" applyAlignment="1">
      <alignment horizontal="center" vertical="center" wrapText="1"/>
    </xf>
    <xf numFmtId="165" fontId="5" fillId="14" borderId="78" xfId="2" applyNumberFormat="1" applyFont="1" applyFill="1" applyBorder="1" applyAlignment="1">
      <alignment vertical="center" wrapText="1"/>
    </xf>
    <xf numFmtId="165" fontId="22" fillId="6" borderId="23" xfId="0" applyNumberFormat="1" applyFont="1" applyFill="1" applyBorder="1" applyAlignment="1">
      <alignment vertical="center" wrapText="1"/>
    </xf>
    <xf numFmtId="165" fontId="28" fillId="5" borderId="17" xfId="0" applyNumberFormat="1" applyFont="1" applyFill="1" applyBorder="1" applyAlignment="1">
      <alignment vertical="center" wrapText="1"/>
    </xf>
    <xf numFmtId="165" fontId="28" fillId="5" borderId="79" xfId="0" applyNumberFormat="1" applyFont="1" applyFill="1" applyBorder="1" applyAlignment="1">
      <alignment vertical="center" wrapText="1"/>
    </xf>
    <xf numFmtId="165" fontId="28" fillId="5" borderId="80" xfId="0" applyNumberFormat="1" applyFont="1" applyFill="1" applyBorder="1" applyAlignment="1">
      <alignment vertical="center" wrapText="1"/>
    </xf>
    <xf numFmtId="165" fontId="22" fillId="6" borderId="23" xfId="0" applyNumberFormat="1" applyFont="1" applyFill="1" applyBorder="1" applyAlignment="1">
      <alignment vertical="center"/>
    </xf>
    <xf numFmtId="164" fontId="101" fillId="0" borderId="81" xfId="0" applyNumberFormat="1" applyFont="1" applyBorder="1" applyAlignment="1">
      <alignment horizontal="center" vertical="center" wrapText="1"/>
    </xf>
    <xf numFmtId="164" fontId="26" fillId="0" borderId="79" xfId="0" applyNumberFormat="1" applyFont="1" applyBorder="1" applyAlignment="1">
      <alignment horizontal="center" vertical="center" wrapText="1"/>
    </xf>
    <xf numFmtId="2" fontId="53" fillId="2" borderId="82" xfId="0" applyNumberFormat="1" applyFont="1" applyFill="1" applyBorder="1" applyAlignment="1">
      <alignment horizontal="left" vertical="center" wrapText="1"/>
    </xf>
    <xf numFmtId="2" fontId="54" fillId="2" borderId="83" xfId="0" applyNumberFormat="1" applyFont="1" applyFill="1" applyBorder="1" applyAlignment="1">
      <alignment horizontal="left" vertical="center" wrapText="1"/>
    </xf>
    <xf numFmtId="164" fontId="70" fillId="10" borderId="54" xfId="0" applyNumberFormat="1" applyFont="1" applyFill="1" applyBorder="1" applyAlignment="1">
      <alignment vertical="center" wrapText="1"/>
    </xf>
    <xf numFmtId="164" fontId="70" fillId="10" borderId="84" xfId="0" applyNumberFormat="1" applyFont="1" applyFill="1" applyBorder="1" applyAlignment="1">
      <alignment vertical="center" wrapText="1"/>
    </xf>
    <xf numFmtId="164" fontId="71" fillId="10" borderId="84" xfId="0" applyNumberFormat="1" applyFont="1" applyFill="1" applyBorder="1" applyAlignment="1">
      <alignment vertical="center" wrapText="1"/>
    </xf>
    <xf numFmtId="164" fontId="48" fillId="0" borderId="0" xfId="0" applyNumberFormat="1" applyFont="1"/>
    <xf numFmtId="164" fontId="55" fillId="2" borderId="83" xfId="0" applyNumberFormat="1" applyFont="1" applyFill="1" applyBorder="1" applyAlignment="1">
      <alignment horizontal="right" vertical="center" wrapText="1"/>
    </xf>
    <xf numFmtId="164" fontId="56" fillId="2" borderId="87" xfId="0" applyNumberFormat="1" applyFont="1" applyFill="1" applyBorder="1" applyAlignment="1">
      <alignment horizontal="right" vertical="center" wrapText="1"/>
    </xf>
    <xf numFmtId="164" fontId="56" fillId="2" borderId="88" xfId="0" applyNumberFormat="1" applyFont="1" applyFill="1" applyBorder="1" applyAlignment="1">
      <alignment horizontal="center" vertical="center" wrapText="1"/>
    </xf>
    <xf numFmtId="164" fontId="56" fillId="2" borderId="89" xfId="0" applyNumberFormat="1" applyFont="1" applyFill="1" applyBorder="1" applyAlignment="1">
      <alignment horizontal="center" vertical="center" wrapText="1"/>
    </xf>
    <xf numFmtId="164" fontId="56" fillId="2" borderId="90" xfId="0" applyNumberFormat="1" applyFont="1" applyFill="1" applyBorder="1" applyAlignment="1">
      <alignment horizontal="center" vertical="center" wrapText="1"/>
    </xf>
    <xf numFmtId="49" fontId="28" fillId="6" borderId="91" xfId="3" applyNumberFormat="1" applyFont="1" applyFill="1" applyBorder="1" applyAlignment="1">
      <alignment horizontal="left" vertical="center" wrapText="1"/>
    </xf>
    <xf numFmtId="49" fontId="22" fillId="6" borderId="92" xfId="3" applyNumberFormat="1" applyFont="1" applyFill="1" applyBorder="1" applyAlignment="1">
      <alignment vertical="center" wrapText="1"/>
    </xf>
    <xf numFmtId="164" fontId="60" fillId="6" borderId="93" xfId="3" applyNumberFormat="1" applyFont="1" applyFill="1" applyBorder="1" applyAlignment="1">
      <alignment vertical="center"/>
    </xf>
    <xf numFmtId="164" fontId="104" fillId="15" borderId="94" xfId="1" applyNumberFormat="1" applyFont="1" applyFill="1" applyBorder="1" applyAlignment="1">
      <alignment vertical="center"/>
    </xf>
    <xf numFmtId="164" fontId="104" fillId="0" borderId="95" xfId="1" applyNumberFormat="1" applyFont="1" applyBorder="1" applyAlignment="1">
      <alignment vertical="center"/>
    </xf>
    <xf numFmtId="164" fontId="104" fillId="0" borderId="96" xfId="1" applyNumberFormat="1" applyFont="1" applyBorder="1" applyAlignment="1">
      <alignment vertical="center"/>
    </xf>
    <xf numFmtId="49" fontId="28" fillId="11" borderId="26" xfId="3" applyNumberFormat="1" applyFont="1" applyFill="1" applyBorder="1" applyAlignment="1">
      <alignment horizontal="left" vertical="center" wrapText="1"/>
    </xf>
    <xf numFmtId="49" fontId="22" fillId="11" borderId="27" xfId="3" applyNumberFormat="1" applyFont="1" applyFill="1" applyBorder="1" applyAlignment="1">
      <alignment vertical="center" wrapText="1"/>
    </xf>
    <xf numFmtId="164" fontId="28" fillId="11" borderId="27" xfId="3" applyNumberFormat="1" applyFont="1" applyFill="1" applyBorder="1" applyAlignment="1">
      <alignment vertical="center" wrapText="1"/>
    </xf>
    <xf numFmtId="164" fontId="5" fillId="11" borderId="27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4" fillId="15" borderId="66" xfId="1" applyNumberFormat="1" applyFont="1" applyFill="1" applyBorder="1" applyAlignment="1">
      <alignment vertical="center"/>
    </xf>
    <xf numFmtId="164" fontId="104" fillId="0" borderId="97" xfId="1" applyNumberFormat="1" applyFont="1" applyBorder="1" applyAlignment="1">
      <alignment vertical="center"/>
    </xf>
    <xf numFmtId="164" fontId="104" fillId="0" borderId="98" xfId="1" applyNumberFormat="1" applyFont="1" applyBorder="1" applyAlignment="1">
      <alignment vertical="center"/>
    </xf>
    <xf numFmtId="49" fontId="28" fillId="7" borderId="99" xfId="3" applyNumberFormat="1" applyFont="1" applyFill="1" applyBorder="1" applyAlignment="1">
      <alignment horizontal="left" vertical="center" wrapText="1"/>
    </xf>
    <xf numFmtId="49" fontId="22" fillId="7" borderId="100" xfId="3" applyNumberFormat="1" applyFont="1" applyFill="1" applyBorder="1" applyAlignment="1">
      <alignment vertical="center" wrapText="1"/>
    </xf>
    <xf numFmtId="164" fontId="28" fillId="7" borderId="100" xfId="3" applyNumberFormat="1" applyFont="1" applyFill="1" applyBorder="1" applyAlignment="1">
      <alignment vertical="center" wrapText="1"/>
    </xf>
    <xf numFmtId="164" fontId="37" fillId="7" borderId="67" xfId="3" applyNumberFormat="1" applyFont="1" applyFill="1" applyBorder="1" applyAlignment="1">
      <alignment vertical="center"/>
    </xf>
    <xf numFmtId="164" fontId="104" fillId="15" borderId="101" xfId="1" applyNumberFormat="1" applyFont="1" applyFill="1" applyBorder="1" applyAlignment="1">
      <alignment vertical="center"/>
    </xf>
    <xf numFmtId="164" fontId="104" fillId="0" borderId="102" xfId="1" applyNumberFormat="1" applyFont="1" applyBorder="1" applyAlignment="1">
      <alignment vertical="center"/>
    </xf>
    <xf numFmtId="164" fontId="104" fillId="0" borderId="103" xfId="1" applyNumberFormat="1" applyFont="1" applyBorder="1" applyAlignment="1">
      <alignment vertical="center"/>
    </xf>
    <xf numFmtId="164" fontId="60" fillId="9" borderId="68" xfId="1" applyNumberFormat="1" applyFont="1" applyFill="1" applyBorder="1" applyAlignment="1">
      <alignment horizontal="right" vertical="center"/>
    </xf>
    <xf numFmtId="164" fontId="60" fillId="9" borderId="104" xfId="1" applyNumberFormat="1" applyFont="1" applyFill="1" applyBorder="1" applyAlignment="1">
      <alignment horizontal="right" vertical="center"/>
    </xf>
    <xf numFmtId="164" fontId="60" fillId="9" borderId="105" xfId="1" applyNumberFormat="1" applyFont="1" applyFill="1" applyBorder="1" applyAlignment="1">
      <alignment horizontal="right" vertical="center"/>
    </xf>
    <xf numFmtId="0" fontId="66" fillId="0" borderId="0" xfId="1" applyFont="1"/>
    <xf numFmtId="2" fontId="102" fillId="0" borderId="0" xfId="0" applyNumberFormat="1" applyFont="1"/>
    <xf numFmtId="2" fontId="102" fillId="0" borderId="85" xfId="0" applyNumberFormat="1" applyFont="1" applyBorder="1"/>
    <xf numFmtId="2" fontId="102" fillId="0" borderId="106" xfId="0" applyNumberFormat="1" applyFont="1" applyBorder="1"/>
    <xf numFmtId="2" fontId="102" fillId="0" borderId="107" xfId="0" applyNumberFormat="1" applyFont="1" applyBorder="1"/>
    <xf numFmtId="164" fontId="5" fillId="6" borderId="92" xfId="3" applyNumberFormat="1" applyFont="1" applyFill="1" applyBorder="1" applyAlignment="1">
      <alignment vertical="center" wrapText="1"/>
    </xf>
    <xf numFmtId="164" fontId="9" fillId="9" borderId="34" xfId="1" applyNumberFormat="1" applyFont="1" applyFill="1" applyBorder="1" applyAlignment="1">
      <alignment horizontal="right" vertical="center"/>
    </xf>
    <xf numFmtId="164" fontId="5" fillId="7" borderId="100" xfId="3" applyNumberFormat="1" applyFont="1" applyFill="1" applyBorder="1" applyAlignment="1">
      <alignment horizontal="right" vertical="center" wrapText="1"/>
    </xf>
    <xf numFmtId="0" fontId="0" fillId="0" borderId="112" xfId="0" applyBorder="1"/>
    <xf numFmtId="164" fontId="7" fillId="15" borderId="108" xfId="0" applyNumberFormat="1" applyFont="1" applyFill="1" applyBorder="1"/>
    <xf numFmtId="164" fontId="57" fillId="0" borderId="109" xfId="0" applyNumberFormat="1" applyFont="1" applyBorder="1"/>
    <xf numFmtId="164" fontId="72" fillId="0" borderId="79" xfId="0" applyNumberFormat="1" applyFont="1" applyBorder="1"/>
    <xf numFmtId="164" fontId="7" fillId="15" borderId="17" xfId="0" applyNumberFormat="1" applyFont="1" applyFill="1" applyBorder="1"/>
    <xf numFmtId="164" fontId="57" fillId="0" borderId="110" xfId="0" applyNumberFormat="1" applyFont="1" applyBorder="1"/>
    <xf numFmtId="164" fontId="72" fillId="0" borderId="110" xfId="0" applyNumberFormat="1" applyFont="1" applyBorder="1"/>
    <xf numFmtId="164" fontId="7" fillId="0" borderId="110" xfId="0" applyNumberFormat="1" applyFont="1" applyBorder="1"/>
    <xf numFmtId="2" fontId="68" fillId="4" borderId="22" xfId="0" applyNumberFormat="1" applyFont="1" applyFill="1" applyBorder="1" applyAlignment="1">
      <alignment vertical="center"/>
    </xf>
    <xf numFmtId="2" fontId="68" fillId="4" borderId="114" xfId="0" applyNumberFormat="1" applyFont="1" applyFill="1" applyBorder="1" applyAlignment="1">
      <alignment vertical="center"/>
    </xf>
    <xf numFmtId="164" fontId="7" fillId="15" borderId="15" xfId="0" applyNumberFormat="1" applyFont="1" applyFill="1" applyBorder="1"/>
    <xf numFmtId="164" fontId="57" fillId="0" borderId="115" xfId="0" applyNumberFormat="1" applyFont="1" applyBorder="1"/>
    <xf numFmtId="164" fontId="72" fillId="0" borderId="115" xfId="0" applyNumberFormat="1" applyFont="1" applyBorder="1"/>
    <xf numFmtId="164" fontId="70" fillId="10" borderId="119" xfId="0" applyNumberFormat="1" applyFont="1" applyFill="1" applyBorder="1" applyAlignment="1">
      <alignment vertical="center" wrapText="1"/>
    </xf>
    <xf numFmtId="164" fontId="71" fillId="10" borderId="120" xfId="0" applyNumberFormat="1" applyFont="1" applyFill="1" applyBorder="1" applyAlignment="1">
      <alignment vertical="center" wrapText="1"/>
    </xf>
    <xf numFmtId="164" fontId="71" fillId="10" borderId="121" xfId="0" applyNumberFormat="1" applyFont="1" applyFill="1" applyBorder="1" applyAlignment="1">
      <alignment vertical="center" wrapText="1"/>
    </xf>
    <xf numFmtId="164" fontId="71" fillId="10" borderId="113" xfId="0" applyNumberFormat="1" applyFont="1" applyFill="1" applyBorder="1" applyAlignment="1">
      <alignment vertical="center" wrapText="1"/>
    </xf>
    <xf numFmtId="164" fontId="58" fillId="16" borderId="0" xfId="3" applyNumberFormat="1" applyFont="1" applyFill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86" xfId="0" applyNumberFormat="1" applyFont="1" applyBorder="1" applyAlignment="1">
      <alignment vertical="center"/>
    </xf>
    <xf numFmtId="2" fontId="46" fillId="0" borderId="0" xfId="0" applyNumberFormat="1" applyFont="1"/>
    <xf numFmtId="164" fontId="57" fillId="15" borderId="23" xfId="0" applyNumberFormat="1" applyFont="1" applyFill="1" applyBorder="1"/>
    <xf numFmtId="164" fontId="57" fillId="0" borderId="23" xfId="0" applyNumberFormat="1" applyFont="1" applyBorder="1"/>
    <xf numFmtId="164" fontId="72" fillId="0" borderId="23" xfId="0" applyNumberFormat="1" applyFont="1" applyBorder="1"/>
    <xf numFmtId="164" fontId="57" fillId="15" borderId="14" xfId="0" applyNumberFormat="1" applyFont="1" applyFill="1" applyBorder="1" applyAlignment="1">
      <alignment vertical="center"/>
    </xf>
    <xf numFmtId="164" fontId="57" fillId="0" borderId="111" xfId="0" applyNumberFormat="1" applyFont="1" applyBorder="1" applyAlignment="1">
      <alignment vertical="center"/>
    </xf>
    <xf numFmtId="164" fontId="72" fillId="0" borderId="122" xfId="0" applyNumberFormat="1" applyFont="1" applyBorder="1" applyAlignment="1">
      <alignment vertical="center"/>
    </xf>
    <xf numFmtId="164" fontId="57" fillId="15" borderId="17" xfId="0" applyNumberFormat="1" applyFont="1" applyFill="1" applyBorder="1" applyAlignment="1">
      <alignment vertical="center"/>
    </xf>
    <xf numFmtId="164" fontId="7" fillId="15" borderId="17" xfId="0" applyNumberFormat="1" applyFont="1" applyFill="1" applyBorder="1" applyAlignment="1">
      <alignment vertical="center"/>
    </xf>
    <xf numFmtId="164" fontId="56" fillId="2" borderId="124" xfId="0" applyNumberFormat="1" applyFont="1" applyFill="1" applyBorder="1" applyAlignment="1">
      <alignment horizontal="center" vertical="center" wrapText="1"/>
    </xf>
    <xf numFmtId="164" fontId="56" fillId="2" borderId="125" xfId="0" applyNumberFormat="1" applyFont="1" applyFill="1" applyBorder="1" applyAlignment="1">
      <alignment horizontal="center" vertical="center" wrapText="1"/>
    </xf>
    <xf numFmtId="164" fontId="56" fillId="2" borderId="126" xfId="0" applyNumberFormat="1" applyFont="1" applyFill="1" applyBorder="1" applyAlignment="1">
      <alignment horizontal="center" vertical="center" wrapText="1"/>
    </xf>
    <xf numFmtId="164" fontId="60" fillId="13" borderId="39" xfId="0" applyNumberFormat="1" applyFont="1" applyFill="1" applyBorder="1" applyAlignment="1">
      <alignment vertical="center"/>
    </xf>
    <xf numFmtId="164" fontId="60" fillId="13" borderId="84" xfId="0" applyNumberFormat="1" applyFont="1" applyFill="1" applyBorder="1" applyAlignment="1">
      <alignment vertical="center"/>
    </xf>
    <xf numFmtId="164" fontId="60" fillId="13" borderId="123" xfId="0" applyNumberFormat="1" applyFont="1" applyFill="1" applyBorder="1" applyAlignment="1">
      <alignment vertical="center"/>
    </xf>
    <xf numFmtId="0" fontId="95" fillId="4" borderId="0" xfId="2" applyFont="1" applyFill="1" applyAlignment="1">
      <alignment vertical="center"/>
    </xf>
    <xf numFmtId="0" fontId="29" fillId="5" borderId="0" xfId="0" applyFont="1" applyFill="1" applyAlignment="1">
      <alignment horizontal="center" vertical="center"/>
    </xf>
    <xf numFmtId="49" fontId="107" fillId="4" borderId="0" xfId="0" applyNumberFormat="1" applyFont="1" applyFill="1" applyAlignment="1">
      <alignment vertical="center"/>
    </xf>
    <xf numFmtId="49" fontId="108" fillId="4" borderId="0" xfId="0" applyNumberFormat="1" applyFont="1" applyFill="1" applyAlignment="1">
      <alignment horizontal="center" vertical="center"/>
    </xf>
    <xf numFmtId="49" fontId="108" fillId="4" borderId="0" xfId="7" applyNumberFormat="1" applyFont="1" applyFill="1" applyAlignment="1">
      <alignment horizontal="center" vertical="center"/>
    </xf>
    <xf numFmtId="4" fontId="108" fillId="4" borderId="0" xfId="7" applyNumberFormat="1" applyFont="1" applyFill="1" applyAlignment="1">
      <alignment vertical="center"/>
    </xf>
    <xf numFmtId="0" fontId="108" fillId="4" borderId="0" xfId="7" applyFont="1" applyFill="1" applyAlignment="1">
      <alignment vertical="center"/>
    </xf>
    <xf numFmtId="49" fontId="109" fillId="12" borderId="31" xfId="0" applyNumberFormat="1" applyFont="1" applyFill="1" applyBorder="1" applyAlignment="1">
      <alignment horizontal="center" vertical="center"/>
    </xf>
    <xf numFmtId="49" fontId="109" fillId="12" borderId="32" xfId="0" applyNumberFormat="1" applyFont="1" applyFill="1" applyBorder="1" applyAlignment="1">
      <alignment horizontal="center" vertical="center"/>
    </xf>
    <xf numFmtId="49" fontId="110" fillId="12" borderId="32" xfId="0" applyNumberFormat="1" applyFont="1" applyFill="1" applyBorder="1" applyAlignment="1">
      <alignment horizontal="center" vertical="center"/>
    </xf>
    <xf numFmtId="49" fontId="112" fillId="4" borderId="29" xfId="0" applyNumberFormat="1" applyFont="1" applyFill="1" applyBorder="1" applyAlignment="1">
      <alignment horizontal="center" vertical="center"/>
    </xf>
    <xf numFmtId="49" fontId="112" fillId="4" borderId="30" xfId="0" applyNumberFormat="1" applyFont="1" applyFill="1" applyBorder="1" applyAlignment="1">
      <alignment horizontal="center" vertical="center"/>
    </xf>
    <xf numFmtId="49" fontId="113" fillId="4" borderId="30" xfId="0" applyNumberFormat="1" applyFont="1" applyFill="1" applyBorder="1" applyAlignment="1">
      <alignment horizontal="center" vertical="center"/>
    </xf>
    <xf numFmtId="49" fontId="112" fillId="4" borderId="26" xfId="0" applyNumberFormat="1" applyFont="1" applyFill="1" applyBorder="1" applyAlignment="1">
      <alignment horizontal="center" vertical="center"/>
    </xf>
    <xf numFmtId="49" fontId="112" fillId="4" borderId="27" xfId="0" applyNumberFormat="1" applyFont="1" applyFill="1" applyBorder="1" applyAlignment="1">
      <alignment horizontal="center" vertical="center"/>
    </xf>
    <xf numFmtId="4" fontId="114" fillId="4" borderId="30" xfId="7" applyNumberFormat="1" applyFont="1" applyFill="1" applyBorder="1" applyAlignment="1">
      <alignment vertical="center"/>
    </xf>
    <xf numFmtId="49" fontId="111" fillId="12" borderId="32" xfId="7" applyNumberFormat="1" applyFont="1" applyFill="1" applyBorder="1" applyAlignment="1">
      <alignment horizontal="center" vertical="center"/>
    </xf>
    <xf numFmtId="4" fontId="111" fillId="12" borderId="32" xfId="7" applyNumberFormat="1" applyFont="1" applyFill="1" applyBorder="1" applyAlignment="1">
      <alignment horizontal="center" vertical="center"/>
    </xf>
    <xf numFmtId="0" fontId="111" fillId="12" borderId="4" xfId="7" applyFont="1" applyFill="1" applyBorder="1" applyAlignment="1">
      <alignment vertical="center"/>
    </xf>
    <xf numFmtId="49" fontId="83" fillId="4" borderId="30" xfId="0" applyNumberFormat="1" applyFont="1" applyFill="1" applyBorder="1" applyAlignment="1">
      <alignment horizontal="center" vertical="center"/>
    </xf>
    <xf numFmtId="49" fontId="114" fillId="4" borderId="30" xfId="7" applyNumberFormat="1" applyFont="1" applyFill="1" applyBorder="1" applyAlignment="1">
      <alignment horizontal="center" vertical="center"/>
    </xf>
    <xf numFmtId="0" fontId="114" fillId="4" borderId="3" xfId="7" applyFont="1" applyFill="1" applyBorder="1" applyAlignment="1">
      <alignment vertical="center"/>
    </xf>
    <xf numFmtId="49" fontId="113" fillId="4" borderId="27" xfId="0" applyNumberFormat="1" applyFont="1" applyFill="1" applyBorder="1" applyAlignment="1">
      <alignment horizontal="center" vertical="center"/>
    </xf>
    <xf numFmtId="49" fontId="83" fillId="4" borderId="27" xfId="0" applyNumberFormat="1" applyFont="1" applyFill="1" applyBorder="1" applyAlignment="1">
      <alignment horizontal="center" vertical="center"/>
    </xf>
    <xf numFmtId="49" fontId="114" fillId="4" borderId="27" xfId="7" applyNumberFormat="1" applyFont="1" applyFill="1" applyBorder="1" applyAlignment="1">
      <alignment horizontal="center" vertical="center"/>
    </xf>
    <xf numFmtId="4" fontId="114" fillId="4" borderId="27" xfId="7" applyNumberFormat="1" applyFont="1" applyFill="1" applyBorder="1" applyAlignment="1">
      <alignment vertical="center"/>
    </xf>
    <xf numFmtId="4" fontId="115" fillId="12" borderId="32" xfId="7" applyNumberFormat="1" applyFont="1" applyFill="1" applyBorder="1" applyAlignment="1">
      <alignment vertical="center"/>
    </xf>
    <xf numFmtId="0" fontId="115" fillId="12" borderId="4" xfId="7" applyFont="1" applyFill="1" applyBorder="1" applyAlignment="1">
      <alignment vertical="center"/>
    </xf>
    <xf numFmtId="49" fontId="80" fillId="0" borderId="0" xfId="0" applyNumberFormat="1" applyFont="1" applyAlignment="1">
      <alignment vertical="center"/>
    </xf>
    <xf numFmtId="49" fontId="119" fillId="0" borderId="0" xfId="0" applyNumberFormat="1" applyFont="1" applyAlignment="1">
      <alignment horizontal="center" vertical="center"/>
    </xf>
    <xf numFmtId="49" fontId="119" fillId="0" borderId="0" xfId="7" applyNumberFormat="1" applyFont="1" applyAlignment="1">
      <alignment horizontal="center" vertical="center"/>
    </xf>
    <xf numFmtId="49" fontId="120" fillId="0" borderId="0" xfId="7" applyNumberFormat="1" applyFont="1" applyAlignment="1">
      <alignment horizontal="center" vertical="center"/>
    </xf>
    <xf numFmtId="4" fontId="120" fillId="0" borderId="0" xfId="7" applyNumberFormat="1" applyFont="1" applyAlignment="1">
      <alignment vertical="center"/>
    </xf>
    <xf numFmtId="0" fontId="120" fillId="0" borderId="0" xfId="7" applyFont="1" applyAlignment="1">
      <alignment vertical="center"/>
    </xf>
    <xf numFmtId="49" fontId="86" fillId="17" borderId="133" xfId="2" applyNumberFormat="1" applyFont="1" applyFill="1" applyBorder="1" applyAlignment="1">
      <alignment horizontal="center" vertical="center"/>
    </xf>
    <xf numFmtId="49" fontId="86" fillId="17" borderId="134" xfId="2" applyNumberFormat="1" applyFont="1" applyFill="1" applyBorder="1" applyAlignment="1">
      <alignment horizontal="center" vertical="center"/>
    </xf>
    <xf numFmtId="49" fontId="87" fillId="17" borderId="135" xfId="2" applyNumberFormat="1" applyFont="1" applyFill="1" applyBorder="1" applyAlignment="1">
      <alignment horizontal="center" vertical="center"/>
    </xf>
    <xf numFmtId="49" fontId="88" fillId="17" borderId="134" xfId="7" applyNumberFormat="1" applyFont="1" applyFill="1" applyBorder="1" applyAlignment="1">
      <alignment horizontal="center" vertical="center"/>
    </xf>
    <xf numFmtId="4" fontId="88" fillId="17" borderId="134" xfId="7" applyNumberFormat="1" applyFont="1" applyFill="1" applyBorder="1" applyAlignment="1">
      <alignment horizontal="center" vertical="center"/>
    </xf>
    <xf numFmtId="0" fontId="88" fillId="17" borderId="136" xfId="7" applyFont="1" applyFill="1" applyBorder="1" applyAlignment="1">
      <alignment vertical="center"/>
    </xf>
    <xf numFmtId="49" fontId="89" fillId="4" borderId="69" xfId="2" applyNumberFormat="1" applyFont="1" applyFill="1" applyBorder="1" applyAlignment="1">
      <alignment horizontal="center" vertical="center"/>
    </xf>
    <xf numFmtId="49" fontId="89" fillId="4" borderId="70" xfId="2" applyNumberFormat="1" applyFont="1" applyFill="1" applyBorder="1" applyAlignment="1">
      <alignment horizontal="center" vertical="center"/>
    </xf>
    <xf numFmtId="49" fontId="90" fillId="4" borderId="70" xfId="2" applyNumberFormat="1" applyFont="1" applyFill="1" applyBorder="1" applyAlignment="1">
      <alignment horizontal="center" vertical="center"/>
    </xf>
    <xf numFmtId="49" fontId="92" fillId="4" borderId="70" xfId="7" applyNumberFormat="1" applyFont="1" applyFill="1" applyBorder="1" applyAlignment="1">
      <alignment horizontal="center" vertical="center"/>
    </xf>
    <xf numFmtId="4" fontId="92" fillId="4" borderId="70" xfId="7" applyNumberFormat="1" applyFont="1" applyFill="1" applyBorder="1" applyAlignment="1">
      <alignment vertical="center"/>
    </xf>
    <xf numFmtId="49" fontId="89" fillId="4" borderId="71" xfId="2" applyNumberFormat="1" applyFont="1" applyFill="1" applyBorder="1" applyAlignment="1">
      <alignment horizontal="center" vertical="center"/>
    </xf>
    <xf numFmtId="49" fontId="89" fillId="4" borderId="72" xfId="2" applyNumberFormat="1" applyFont="1" applyFill="1" applyBorder="1" applyAlignment="1">
      <alignment horizontal="center" vertical="center"/>
    </xf>
    <xf numFmtId="49" fontId="106" fillId="4" borderId="70" xfId="7" applyNumberFormat="1" applyFont="1" applyFill="1" applyBorder="1" applyAlignment="1">
      <alignment horizontal="center" vertical="center"/>
    </xf>
    <xf numFmtId="4" fontId="106" fillId="4" borderId="70" xfId="7" applyNumberFormat="1" applyFont="1" applyFill="1" applyBorder="1" applyAlignment="1">
      <alignment vertical="center"/>
    </xf>
    <xf numFmtId="49" fontId="92" fillId="4" borderId="73" xfId="8" applyNumberFormat="1" applyFont="1" applyFill="1" applyBorder="1" applyAlignment="1">
      <alignment vertical="center" wrapText="1"/>
    </xf>
    <xf numFmtId="49" fontId="89" fillId="4" borderId="74" xfId="2" applyNumberFormat="1" applyFont="1" applyFill="1" applyBorder="1" applyAlignment="1">
      <alignment horizontal="center" vertical="center"/>
    </xf>
    <xf numFmtId="49" fontId="89" fillId="4" borderId="75" xfId="2" applyNumberFormat="1" applyFont="1" applyFill="1" applyBorder="1" applyAlignment="1">
      <alignment horizontal="center" vertical="center"/>
    </xf>
    <xf numFmtId="49" fontId="90" fillId="4" borderId="76" xfId="2" applyNumberFormat="1" applyFont="1" applyFill="1" applyBorder="1" applyAlignment="1">
      <alignment horizontal="center" vertical="center"/>
    </xf>
    <xf numFmtId="49" fontId="106" fillId="4" borderId="139" xfId="7" applyNumberFormat="1" applyFont="1" applyFill="1" applyBorder="1" applyAlignment="1">
      <alignment horizontal="center" vertical="center"/>
    </xf>
    <xf numFmtId="4" fontId="106" fillId="4" borderId="76" xfId="7" applyNumberFormat="1" applyFont="1" applyFill="1" applyBorder="1" applyAlignment="1">
      <alignment vertical="center"/>
    </xf>
    <xf numFmtId="49" fontId="92" fillId="4" borderId="140" xfId="8" applyNumberFormat="1" applyFont="1" applyFill="1" applyBorder="1" applyAlignment="1">
      <alignment vertical="center" wrapText="1"/>
    </xf>
    <xf numFmtId="49" fontId="90" fillId="4" borderId="72" xfId="2" applyNumberFormat="1" applyFont="1" applyFill="1" applyBorder="1" applyAlignment="1">
      <alignment horizontal="center" vertical="center"/>
    </xf>
    <xf numFmtId="49" fontId="106" fillId="4" borderId="141" xfId="7" applyNumberFormat="1" applyFont="1" applyFill="1" applyBorder="1" applyAlignment="1">
      <alignment horizontal="center" vertical="center"/>
    </xf>
    <xf numFmtId="4" fontId="106" fillId="4" borderId="72" xfId="7" applyNumberFormat="1" applyFont="1" applyFill="1" applyBorder="1" applyAlignment="1">
      <alignment vertical="center"/>
    </xf>
    <xf numFmtId="4" fontId="35" fillId="17" borderId="134" xfId="7" applyNumberFormat="1" applyFont="1" applyFill="1" applyBorder="1" applyAlignment="1">
      <alignment vertical="center"/>
    </xf>
    <xf numFmtId="0" fontId="35" fillId="17" borderId="136" xfId="7" applyFont="1" applyFill="1" applyBorder="1" applyAlignment="1">
      <alignment vertical="center"/>
    </xf>
    <xf numFmtId="0" fontId="2" fillId="0" borderId="0" xfId="1" applyAlignment="1">
      <alignment vertical="center"/>
    </xf>
    <xf numFmtId="49" fontId="110" fillId="4" borderId="0" xfId="0" applyNumberFormat="1" applyFont="1" applyFill="1" applyAlignment="1">
      <alignment horizontal="left" vertical="center"/>
    </xf>
    <xf numFmtId="4" fontId="115" fillId="4" borderId="0" xfId="7" applyNumberFormat="1" applyFont="1" applyFill="1" applyAlignment="1">
      <alignment vertical="center"/>
    </xf>
    <xf numFmtId="0" fontId="115" fillId="4" borderId="0" xfId="7" applyFont="1" applyFill="1" applyAlignment="1">
      <alignment vertical="center"/>
    </xf>
    <xf numFmtId="0" fontId="0" fillId="4" borderId="0" xfId="0" applyFill="1" applyAlignment="1">
      <alignment vertical="center"/>
    </xf>
    <xf numFmtId="0" fontId="121" fillId="0" borderId="0" xfId="0" applyFont="1" applyAlignment="1">
      <alignment vertical="center"/>
    </xf>
    <xf numFmtId="0" fontId="63" fillId="4" borderId="59" xfId="0" applyFont="1" applyFill="1" applyBorder="1" applyAlignment="1">
      <alignment horizontal="left" vertical="center" wrapText="1"/>
    </xf>
    <xf numFmtId="0" fontId="64" fillId="4" borderId="30" xfId="0" applyFont="1" applyFill="1" applyBorder="1" applyAlignment="1">
      <alignment horizontal="left" vertical="center" wrapText="1"/>
    </xf>
    <xf numFmtId="49" fontId="106" fillId="4" borderId="137" xfId="8" applyNumberFormat="1" applyFont="1" applyFill="1" applyBorder="1" applyAlignment="1">
      <alignment vertical="center"/>
    </xf>
    <xf numFmtId="49" fontId="106" fillId="4" borderId="70" xfId="8" applyNumberFormat="1" applyFont="1" applyFill="1" applyBorder="1" applyAlignment="1">
      <alignment vertical="center"/>
    </xf>
    <xf numFmtId="49" fontId="106" fillId="4" borderId="138" xfId="8" applyNumberFormat="1" applyFont="1" applyFill="1" applyBorder="1" applyAlignment="1">
      <alignment vertical="center"/>
    </xf>
    <xf numFmtId="49" fontId="106" fillId="4" borderId="139" xfId="8" applyNumberFormat="1" applyFont="1" applyFill="1" applyBorder="1" applyAlignment="1">
      <alignment vertical="center"/>
    </xf>
    <xf numFmtId="49" fontId="106" fillId="4" borderId="141" xfId="8" applyNumberFormat="1" applyFont="1" applyFill="1" applyBorder="1" applyAlignment="1">
      <alignment vertical="center"/>
    </xf>
    <xf numFmtId="4" fontId="2" fillId="0" borderId="0" xfId="1" applyNumberFormat="1" applyAlignment="1">
      <alignment vertical="center"/>
    </xf>
    <xf numFmtId="49" fontId="90" fillId="4" borderId="127" xfId="2" applyNumberFormat="1" applyFont="1" applyFill="1" applyBorder="1" applyAlignment="1">
      <alignment horizontal="center" vertical="center"/>
    </xf>
    <xf numFmtId="49" fontId="92" fillId="4" borderId="128" xfId="8" applyNumberFormat="1" applyFont="1" applyFill="1" applyBorder="1" applyAlignment="1">
      <alignment vertical="center" wrapText="1"/>
    </xf>
    <xf numFmtId="49" fontId="106" fillId="4" borderId="72" xfId="8" applyNumberFormat="1" applyFont="1" applyFill="1" applyBorder="1" applyAlignment="1">
      <alignment vertical="center"/>
    </xf>
    <xf numFmtId="49" fontId="106" fillId="4" borderId="72" xfId="7" applyNumberFormat="1" applyFont="1" applyFill="1" applyBorder="1" applyAlignment="1">
      <alignment horizontal="center" vertical="center"/>
    </xf>
    <xf numFmtId="49" fontId="106" fillId="4" borderId="142" xfId="8" applyNumberFormat="1" applyFont="1" applyFill="1" applyBorder="1" applyAlignment="1">
      <alignment vertical="center"/>
    </xf>
    <xf numFmtId="49" fontId="106" fillId="4" borderId="142" xfId="7" applyNumberFormat="1" applyFont="1" applyFill="1" applyBorder="1" applyAlignment="1">
      <alignment horizontal="center" vertical="center"/>
    </xf>
    <xf numFmtId="4" fontId="106" fillId="4" borderId="127" xfId="7" applyNumberFormat="1" applyFont="1" applyFill="1" applyBorder="1" applyAlignment="1">
      <alignment vertical="center"/>
    </xf>
    <xf numFmtId="164" fontId="0" fillId="4" borderId="0" xfId="0" applyNumberFormat="1" applyFill="1"/>
    <xf numFmtId="49" fontId="83" fillId="4" borderId="27" xfId="7" applyNumberFormat="1" applyFont="1" applyFill="1" applyBorder="1" applyAlignment="1">
      <alignment horizontal="center" vertical="center"/>
    </xf>
    <xf numFmtId="0" fontId="58" fillId="0" borderId="0" xfId="3" applyFont="1" applyAlignment="1">
      <alignment horizontal="left" vertical="center" wrapText="1"/>
    </xf>
    <xf numFmtId="164" fontId="60" fillId="9" borderId="129" xfId="1" applyNumberFormat="1" applyFont="1" applyFill="1" applyBorder="1" applyAlignment="1">
      <alignment horizontal="right" vertical="center"/>
    </xf>
    <xf numFmtId="0" fontId="27" fillId="6" borderId="12" xfId="0" applyFont="1" applyFill="1" applyBorder="1" applyAlignment="1">
      <alignment horizontal="left" vertical="center"/>
    </xf>
    <xf numFmtId="0" fontId="19" fillId="0" borderId="0" xfId="0" applyFont="1" applyAlignment="1">
      <alignment horizontal="justify"/>
    </xf>
    <xf numFmtId="0" fontId="19" fillId="5" borderId="11" xfId="0" applyFont="1" applyFill="1" applyBorder="1" applyAlignment="1">
      <alignment horizontal="justify" vertical="center"/>
    </xf>
    <xf numFmtId="0" fontId="22" fillId="6" borderId="12" xfId="0" applyFont="1" applyFill="1" applyBorder="1" applyAlignment="1">
      <alignment horizontal="left" vertical="center" wrapText="1"/>
    </xf>
    <xf numFmtId="0" fontId="27" fillId="5" borderId="14" xfId="0" applyFont="1" applyFill="1" applyBorder="1" applyAlignment="1">
      <alignment horizontal="lef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27" fillId="6" borderId="12" xfId="0" applyFont="1" applyFill="1" applyBorder="1" applyAlignment="1">
      <alignment horizontal="left" vertical="center" wrapText="1"/>
    </xf>
    <xf numFmtId="0" fontId="27" fillId="5" borderId="19" xfId="0" applyFont="1" applyFill="1" applyBorder="1" applyAlignment="1">
      <alignment horizontal="left" vertical="center"/>
    </xf>
    <xf numFmtId="0" fontId="27" fillId="5" borderId="20" xfId="0" applyFont="1" applyFill="1" applyBorder="1" applyAlignment="1">
      <alignment horizontal="left" vertical="center"/>
    </xf>
    <xf numFmtId="0" fontId="16" fillId="0" borderId="0" xfId="0" applyFont="1" applyAlignment="1">
      <alignment horizontal="justify" vertical="center"/>
    </xf>
    <xf numFmtId="0" fontId="19" fillId="0" borderId="11" xfId="0" applyFont="1" applyBorder="1" applyAlignment="1">
      <alignment horizontal="justify" vertical="center"/>
    </xf>
    <xf numFmtId="0" fontId="95" fillId="4" borderId="0" xfId="2" applyFont="1" applyFill="1" applyAlignment="1">
      <alignment horizontal="justify" vertical="center"/>
    </xf>
    <xf numFmtId="0" fontId="96" fillId="0" borderId="0" xfId="2" applyFont="1" applyAlignment="1">
      <alignment horizontal="justify" vertical="center"/>
    </xf>
    <xf numFmtId="49" fontId="87" fillId="17" borderId="133" xfId="2" applyNumberFormat="1" applyFont="1" applyFill="1" applyBorder="1" applyAlignment="1">
      <alignment horizontal="left" vertical="center"/>
    </xf>
    <xf numFmtId="49" fontId="110" fillId="12" borderId="129" xfId="0" applyNumberFormat="1" applyFont="1" applyFill="1" applyBorder="1" applyAlignment="1">
      <alignment horizontal="left" vertical="center"/>
    </xf>
    <xf numFmtId="49" fontId="110" fillId="12" borderId="130" xfId="0" applyNumberFormat="1" applyFont="1" applyFill="1" applyBorder="1" applyAlignment="1">
      <alignment horizontal="left" vertical="center"/>
    </xf>
    <xf numFmtId="49" fontId="110" fillId="12" borderId="131" xfId="0" applyNumberFormat="1" applyFont="1" applyFill="1" applyBorder="1" applyAlignment="1">
      <alignment horizontal="left" vertical="center"/>
    </xf>
    <xf numFmtId="0" fontId="5" fillId="4" borderId="5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4" borderId="64" xfId="0" applyFont="1" applyFill="1" applyBorder="1" applyAlignment="1">
      <alignment horizontal="left" vertical="center" wrapText="1"/>
    </xf>
    <xf numFmtId="0" fontId="62" fillId="0" borderId="0" xfId="3" applyFont="1" applyAlignment="1">
      <alignment horizontal="left" vertical="center"/>
    </xf>
    <xf numFmtId="0" fontId="5" fillId="3" borderId="50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63" fillId="4" borderId="132" xfId="0" applyFont="1" applyFill="1" applyBorder="1" applyAlignment="1">
      <alignment horizontal="left" vertical="center" wrapText="1"/>
    </xf>
    <xf numFmtId="0" fontId="63" fillId="4" borderId="59" xfId="0" applyFont="1" applyFill="1" applyBorder="1" applyAlignment="1">
      <alignment horizontal="left" vertical="center" wrapText="1"/>
    </xf>
    <xf numFmtId="0" fontId="64" fillId="4" borderId="28" xfId="0" applyFont="1" applyFill="1" applyBorder="1" applyAlignment="1">
      <alignment horizontal="left" vertical="center" wrapText="1"/>
    </xf>
    <xf numFmtId="0" fontId="64" fillId="4" borderId="30" xfId="0" applyFont="1" applyFill="1" applyBorder="1" applyAlignment="1">
      <alignment horizontal="left" vertical="center" wrapText="1"/>
    </xf>
    <xf numFmtId="0" fontId="117" fillId="4" borderId="50" xfId="0" applyFont="1" applyFill="1" applyBorder="1" applyAlignment="1">
      <alignment horizontal="left" vertical="center" wrapText="1"/>
    </xf>
    <xf numFmtId="0" fontId="117" fillId="4" borderId="1" xfId="0" applyFont="1" applyFill="1" applyBorder="1" applyAlignment="1">
      <alignment horizontal="left" vertical="center" wrapText="1"/>
    </xf>
    <xf numFmtId="0" fontId="47" fillId="10" borderId="39" xfId="0" applyFont="1" applyFill="1" applyBorder="1" applyAlignment="1">
      <alignment horizontal="left" vertical="center" wrapText="1"/>
    </xf>
    <xf numFmtId="0" fontId="47" fillId="10" borderId="130" xfId="0" applyFont="1" applyFill="1" applyBorder="1" applyAlignment="1">
      <alignment horizontal="left" vertical="center" wrapText="1"/>
    </xf>
    <xf numFmtId="0" fontId="47" fillId="10" borderId="131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5" fillId="4" borderId="56" xfId="0" applyFont="1" applyFill="1" applyBorder="1" applyAlignment="1">
      <alignment horizontal="left" vertical="center" wrapText="1"/>
    </xf>
    <xf numFmtId="2" fontId="55" fillId="2" borderId="24" xfId="0" applyNumberFormat="1" applyFont="1" applyFill="1" applyBorder="1" applyAlignment="1">
      <alignment horizontal="center" vertical="center" wrapText="1"/>
    </xf>
    <xf numFmtId="2" fontId="55" fillId="2" borderId="25" xfId="0" applyNumberFormat="1" applyFont="1" applyFill="1" applyBorder="1" applyAlignment="1">
      <alignment horizontal="center" vertical="center" wrapText="1"/>
    </xf>
    <xf numFmtId="49" fontId="28" fillId="6" borderId="51" xfId="3" applyNumberFormat="1" applyFont="1" applyFill="1" applyBorder="1" applyAlignment="1">
      <alignment horizontal="left" vertical="center" wrapText="1"/>
    </xf>
    <xf numFmtId="49" fontId="28" fillId="6" borderId="47" xfId="3" applyNumberFormat="1" applyFont="1" applyFill="1" applyBorder="1" applyAlignment="1">
      <alignment horizontal="left" vertical="center" wrapText="1"/>
    </xf>
    <xf numFmtId="164" fontId="58" fillId="8" borderId="12" xfId="3" applyNumberFormat="1" applyFont="1" applyFill="1" applyBorder="1" applyAlignment="1">
      <alignment horizontal="right" vertical="center" wrapText="1"/>
    </xf>
    <xf numFmtId="164" fontId="58" fillId="8" borderId="41" xfId="3" applyNumberFormat="1" applyFont="1" applyFill="1" applyBorder="1" applyAlignment="1">
      <alignment horizontal="right" vertical="center" wrapText="1"/>
    </xf>
    <xf numFmtId="2" fontId="68" fillId="4" borderId="46" xfId="0" applyNumberFormat="1" applyFont="1" applyFill="1" applyBorder="1" applyAlignment="1">
      <alignment horizontal="left" vertical="center"/>
    </xf>
    <xf numFmtId="2" fontId="68" fillId="4" borderId="48" xfId="0" applyNumberFormat="1" applyFont="1" applyFill="1" applyBorder="1" applyAlignment="1">
      <alignment horizontal="left" vertical="center"/>
    </xf>
    <xf numFmtId="2" fontId="68" fillId="4" borderId="16" xfId="0" applyNumberFormat="1" applyFont="1" applyFill="1" applyBorder="1" applyAlignment="1">
      <alignment horizontal="left" vertical="center"/>
    </xf>
    <xf numFmtId="2" fontId="68" fillId="4" borderId="49" xfId="0" applyNumberFormat="1" applyFont="1" applyFill="1" applyBorder="1" applyAlignment="1">
      <alignment horizontal="left" vertical="center"/>
    </xf>
    <xf numFmtId="0" fontId="47" fillId="10" borderId="116" xfId="0" applyFont="1" applyFill="1" applyBorder="1" applyAlignment="1">
      <alignment horizontal="left" vertical="center" wrapText="1"/>
    </xf>
    <xf numFmtId="0" fontId="47" fillId="10" borderId="117" xfId="0" applyFont="1" applyFill="1" applyBorder="1" applyAlignment="1">
      <alignment horizontal="left" vertical="center" wrapText="1"/>
    </xf>
    <xf numFmtId="0" fontId="47" fillId="10" borderId="118" xfId="0" applyFont="1" applyFill="1" applyBorder="1" applyAlignment="1">
      <alignment horizontal="left" vertical="center" wrapText="1"/>
    </xf>
    <xf numFmtId="0" fontId="47" fillId="4" borderId="112" xfId="0" applyFont="1" applyFill="1" applyBorder="1" applyAlignment="1">
      <alignment horizontal="left" vertical="center" wrapText="1"/>
    </xf>
    <xf numFmtId="0" fontId="47" fillId="4" borderId="0" xfId="0" applyFont="1" applyFill="1" applyAlignment="1">
      <alignment horizontal="left" vertical="center" wrapText="1"/>
    </xf>
    <xf numFmtId="2" fontId="57" fillId="0" borderId="112" xfId="0" applyNumberFormat="1" applyFont="1" applyBorder="1" applyAlignment="1">
      <alignment horizontal="left" vertical="center"/>
    </xf>
    <xf numFmtId="2" fontId="55" fillId="2" borderId="83" xfId="0" applyNumberFormat="1" applyFont="1" applyFill="1" applyBorder="1" applyAlignment="1">
      <alignment horizontal="center" vertical="center" wrapText="1"/>
    </xf>
    <xf numFmtId="49" fontId="105" fillId="7" borderId="100" xfId="3" applyNumberFormat="1" applyFont="1" applyFill="1" applyBorder="1" applyAlignment="1">
      <alignment horizontal="left" vertical="center" wrapText="1"/>
    </xf>
    <xf numFmtId="0" fontId="61" fillId="9" borderId="33" xfId="1" applyFont="1" applyFill="1" applyBorder="1" applyAlignment="1">
      <alignment horizontal="left" vertical="center"/>
    </xf>
    <xf numFmtId="0" fontId="61" fillId="9" borderId="34" xfId="1" applyFont="1" applyFill="1" applyBorder="1" applyAlignment="1">
      <alignment horizontal="left" vertical="center"/>
    </xf>
    <xf numFmtId="49" fontId="28" fillId="6" borderId="92" xfId="3" applyNumberFormat="1" applyFont="1" applyFill="1" applyBorder="1" applyAlignment="1">
      <alignment horizontal="left" vertical="center" wrapText="1"/>
    </xf>
    <xf numFmtId="49" fontId="28" fillId="11" borderId="27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E22" sqref="E22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301" t="s">
        <v>23</v>
      </c>
      <c r="B4" s="301"/>
      <c r="C4" s="301"/>
      <c r="D4" s="301"/>
    </row>
    <row r="5" spans="1:5" ht="15.75" customHeight="1" x14ac:dyDescent="0.25">
      <c r="A5" s="10" t="s">
        <v>65</v>
      </c>
      <c r="E5" s="5">
        <v>76000000</v>
      </c>
    </row>
    <row r="6" spans="1:5" s="4" customFormat="1" ht="15.75" customHeight="1" x14ac:dyDescent="0.25">
      <c r="A6" s="205" t="s">
        <v>129</v>
      </c>
      <c r="B6" s="111"/>
      <c r="C6" s="111"/>
      <c r="D6" s="111"/>
      <c r="E6" s="112">
        <v>-14452</v>
      </c>
    </row>
    <row r="7" spans="1:5" s="4" customFormat="1" ht="15.75" customHeight="1" x14ac:dyDescent="0.25">
      <c r="A7" s="205" t="s">
        <v>133</v>
      </c>
      <c r="B7" s="111"/>
      <c r="C7" s="111"/>
      <c r="D7" s="111"/>
      <c r="E7" s="112">
        <v>142126.17000000001</v>
      </c>
    </row>
    <row r="8" spans="1:5" s="4" customFormat="1" ht="15.75" customHeight="1" x14ac:dyDescent="0.25">
      <c r="A8" s="205" t="s">
        <v>140</v>
      </c>
      <c r="B8" s="111"/>
      <c r="C8" s="111"/>
      <c r="D8" s="111"/>
      <c r="E8" s="112">
        <f>SUM(E10:E11)</f>
        <v>6001008</v>
      </c>
    </row>
    <row r="9" spans="1:5" ht="15.75" customHeight="1" x14ac:dyDescent="0.25">
      <c r="A9" s="304" t="s">
        <v>118</v>
      </c>
      <c r="B9" s="304"/>
      <c r="C9" s="304"/>
      <c r="D9" s="304"/>
    </row>
    <row r="10" spans="1:5" ht="15.75" customHeight="1" x14ac:dyDescent="0.25">
      <c r="A10" s="303" t="s">
        <v>119</v>
      </c>
      <c r="B10" s="303"/>
      <c r="C10" s="303"/>
      <c r="D10" s="303"/>
      <c r="E10" s="5">
        <v>204484</v>
      </c>
    </row>
    <row r="11" spans="1:5" ht="15.75" customHeight="1" thickBot="1" x14ac:dyDescent="0.3">
      <c r="A11" s="113" t="s">
        <v>120</v>
      </c>
      <c r="B11" s="114"/>
      <c r="C11" s="114"/>
      <c r="D11" s="115"/>
      <c r="E11" s="5">
        <v>5796524</v>
      </c>
    </row>
    <row r="12" spans="1:5" ht="15.75" customHeight="1" x14ac:dyDescent="0.25">
      <c r="A12" s="302" t="s">
        <v>24</v>
      </c>
      <c r="B12" s="302"/>
      <c r="C12" s="302"/>
      <c r="D12" s="302"/>
      <c r="E12" s="11">
        <f>SUM(E5:E8)</f>
        <v>82128682.170000002</v>
      </c>
    </row>
    <row r="13" spans="1:5" ht="15.75" customHeight="1" x14ac:dyDescent="0.25">
      <c r="A13" s="12"/>
    </row>
    <row r="14" spans="1:5" ht="15.75" customHeight="1" x14ac:dyDescent="0.25">
      <c r="A14" s="301" t="s">
        <v>25</v>
      </c>
      <c r="B14" s="301"/>
      <c r="C14" s="301"/>
      <c r="D14" s="301"/>
    </row>
    <row r="15" spans="1:5" ht="15.75" customHeight="1" x14ac:dyDescent="0.25">
      <c r="A15" s="10" t="s">
        <v>65</v>
      </c>
      <c r="E15" s="5">
        <v>100000000</v>
      </c>
    </row>
    <row r="16" spans="1:5" ht="15.75" customHeight="1" x14ac:dyDescent="0.25">
      <c r="A16" s="205" t="s">
        <v>129</v>
      </c>
      <c r="B16" s="111"/>
      <c r="C16" s="111"/>
      <c r="E16" s="5">
        <v>-14452</v>
      </c>
    </row>
    <row r="17" spans="1:5" s="4" customFormat="1" ht="15.75" customHeight="1" x14ac:dyDescent="0.25">
      <c r="A17" s="205" t="s">
        <v>133</v>
      </c>
      <c r="B17" s="111"/>
      <c r="C17" s="111"/>
      <c r="D17" s="111"/>
      <c r="E17" s="112">
        <v>142126.17000000001</v>
      </c>
    </row>
    <row r="18" spans="1:5" s="4" customFormat="1" ht="15.75" customHeight="1" x14ac:dyDescent="0.25">
      <c r="A18" s="205" t="s">
        <v>140</v>
      </c>
      <c r="B18" s="111"/>
      <c r="C18" s="111"/>
      <c r="D18" s="111"/>
      <c r="E18" s="112">
        <f>SUM(E20:E21)</f>
        <v>6001008</v>
      </c>
    </row>
    <row r="19" spans="1:5" ht="15.75" customHeight="1" x14ac:dyDescent="0.25">
      <c r="A19" s="304" t="s">
        <v>118</v>
      </c>
      <c r="B19" s="304"/>
      <c r="C19" s="304"/>
      <c r="D19" s="304"/>
    </row>
    <row r="20" spans="1:5" ht="15.75" customHeight="1" x14ac:dyDescent="0.25">
      <c r="A20" s="303" t="s">
        <v>121</v>
      </c>
      <c r="B20" s="303"/>
      <c r="C20" s="303"/>
      <c r="D20" s="303"/>
      <c r="E20" s="5">
        <v>204484</v>
      </c>
    </row>
    <row r="21" spans="1:5" ht="15.75" customHeight="1" thickBot="1" x14ac:dyDescent="0.3">
      <c r="A21" s="113" t="s">
        <v>120</v>
      </c>
      <c r="B21" s="114"/>
      <c r="C21" s="114"/>
      <c r="D21" s="115"/>
      <c r="E21" s="5">
        <v>5796524</v>
      </c>
    </row>
    <row r="22" spans="1:5" ht="15.75" customHeight="1" x14ac:dyDescent="0.25">
      <c r="A22" s="302" t="s">
        <v>26</v>
      </c>
      <c r="B22" s="302"/>
      <c r="C22" s="302"/>
      <c r="D22" s="302"/>
      <c r="E22" s="11">
        <f>SUM(E15:E18)</f>
        <v>106128682.17</v>
      </c>
    </row>
    <row r="23" spans="1:5" ht="15.75" customHeight="1" x14ac:dyDescent="0.25">
      <c r="A23" s="12"/>
      <c r="E23" s="13"/>
    </row>
    <row r="24" spans="1:5" ht="15.75" customHeight="1" x14ac:dyDescent="0.25">
      <c r="A24" s="301" t="s">
        <v>27</v>
      </c>
      <c r="B24" s="301"/>
      <c r="C24" s="301"/>
      <c r="D24" s="301"/>
      <c r="E24" s="13"/>
    </row>
    <row r="25" spans="1:5" ht="15.75" customHeight="1" x14ac:dyDescent="0.25">
      <c r="A25" s="292" t="s">
        <v>66</v>
      </c>
      <c r="B25" s="292"/>
      <c r="C25" s="292"/>
      <c r="D25" s="292"/>
      <c r="E25" s="14">
        <v>7436980.1799999997</v>
      </c>
    </row>
    <row r="26" spans="1:5" ht="15.75" customHeight="1" x14ac:dyDescent="0.25">
      <c r="A26" s="292" t="s">
        <v>74</v>
      </c>
      <c r="B26" s="292"/>
      <c r="C26" s="292"/>
      <c r="D26" s="292"/>
      <c r="E26" s="14">
        <v>18051961.039999999</v>
      </c>
    </row>
    <row r="27" spans="1:5" ht="15.75" customHeight="1" thickBot="1" x14ac:dyDescent="0.3">
      <c r="A27" s="292" t="s">
        <v>67</v>
      </c>
      <c r="B27" s="292"/>
      <c r="C27" s="292"/>
      <c r="D27" s="292"/>
      <c r="E27" s="13">
        <v>-1488941.22</v>
      </c>
    </row>
    <row r="28" spans="1:5" ht="15.75" customHeight="1" x14ac:dyDescent="0.25">
      <c r="A28" s="293" t="s">
        <v>28</v>
      </c>
      <c r="B28" s="293"/>
      <c r="C28" s="293"/>
      <c r="D28" s="293"/>
      <c r="E28" s="11">
        <f>SUM(E25:E27)</f>
        <v>24000000</v>
      </c>
    </row>
    <row r="29" spans="1:5" ht="15.75" customHeight="1" x14ac:dyDescent="0.25"/>
    <row r="30" spans="1:5" ht="15.75" customHeight="1" x14ac:dyDescent="0.25"/>
    <row r="31" spans="1:5" ht="15.75" customHeight="1" x14ac:dyDescent="0.25"/>
    <row r="32" spans="1:5" ht="15.75" customHeight="1" x14ac:dyDescent="0.25"/>
    <row r="33" spans="1:5" ht="15.75" customHeight="1" x14ac:dyDescent="0.25"/>
    <row r="34" spans="1:5" ht="15.75" customHeight="1" x14ac:dyDescent="0.25"/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thickBot="1" x14ac:dyDescent="0.3">
      <c r="A46" s="6" t="s">
        <v>29</v>
      </c>
      <c r="B46" s="7"/>
      <c r="C46" s="7"/>
      <c r="D46" s="7"/>
      <c r="E46" s="8"/>
    </row>
    <row r="47" spans="1:5" ht="15.75" customHeight="1" thickBot="1" x14ac:dyDescent="0.3">
      <c r="A47" s="294" t="s">
        <v>30</v>
      </c>
      <c r="B47" s="294"/>
      <c r="C47" s="15" t="s">
        <v>68</v>
      </c>
      <c r="D47" s="15" t="s">
        <v>122</v>
      </c>
      <c r="E47" s="116" t="s">
        <v>123</v>
      </c>
    </row>
    <row r="48" spans="1:5" ht="15.75" customHeight="1" x14ac:dyDescent="0.25">
      <c r="A48" s="295" t="s">
        <v>69</v>
      </c>
      <c r="B48" s="295"/>
      <c r="C48" s="16">
        <f>SUM(E5)</f>
        <v>76000000</v>
      </c>
      <c r="D48" s="16">
        <f>SUM(E6+E7+E8)</f>
        <v>6128682.1699999999</v>
      </c>
      <c r="E48" s="117">
        <f>SUM(C48+D48)</f>
        <v>82128682.170000002</v>
      </c>
    </row>
    <row r="49" spans="1:5" ht="15.75" customHeight="1" thickBot="1" x14ac:dyDescent="0.3">
      <c r="A49" s="296" t="s">
        <v>70</v>
      </c>
      <c r="B49" s="296"/>
      <c r="C49" s="17">
        <f>SUM(E15)</f>
        <v>100000000</v>
      </c>
      <c r="D49" s="17">
        <f>SUM(E16+E17+E18)</f>
        <v>6128682.1699999999</v>
      </c>
      <c r="E49" s="117">
        <f>SUM(C49+D49)</f>
        <v>106128682.17</v>
      </c>
    </row>
    <row r="50" spans="1:5" ht="15.75" customHeight="1" thickBot="1" x14ac:dyDescent="0.3">
      <c r="A50" s="291" t="s">
        <v>31</v>
      </c>
      <c r="B50" s="291"/>
      <c r="C50" s="18">
        <f>SUM(C48-C49)</f>
        <v>-24000000</v>
      </c>
      <c r="D50" s="18">
        <f t="shared" ref="D50:E50" si="0">SUM(D48-D49)</f>
        <v>0</v>
      </c>
      <c r="E50" s="118">
        <f t="shared" si="0"/>
        <v>-24000000</v>
      </c>
    </row>
    <row r="51" spans="1:5" ht="5.0999999999999996" customHeight="1" thickBot="1" x14ac:dyDescent="0.3">
      <c r="A51" s="19"/>
      <c r="B51" s="19"/>
      <c r="C51" s="19"/>
      <c r="D51" s="206"/>
      <c r="E51" s="20"/>
    </row>
    <row r="52" spans="1:5" ht="15.75" customHeight="1" thickBot="1" x14ac:dyDescent="0.3">
      <c r="A52" s="298" t="s">
        <v>32</v>
      </c>
      <c r="B52" s="298"/>
      <c r="C52" s="15" t="s">
        <v>68</v>
      </c>
      <c r="D52" s="15" t="s">
        <v>122</v>
      </c>
      <c r="E52" s="116" t="s">
        <v>123</v>
      </c>
    </row>
    <row r="53" spans="1:5" ht="25.5" customHeight="1" x14ac:dyDescent="0.25">
      <c r="A53" s="21" t="s">
        <v>33</v>
      </c>
      <c r="B53" s="22" t="s">
        <v>34</v>
      </c>
      <c r="C53" s="48">
        <f>SUM(E25)</f>
        <v>7436980.1799999997</v>
      </c>
      <c r="D53" s="23">
        <v>0</v>
      </c>
      <c r="E53" s="117">
        <f>SUM(C53+D53)</f>
        <v>7436980.1799999997</v>
      </c>
    </row>
    <row r="54" spans="1:5" ht="25.5" customHeight="1" x14ac:dyDescent="0.25">
      <c r="A54" s="21" t="s">
        <v>57</v>
      </c>
      <c r="B54" s="22" t="s">
        <v>43</v>
      </c>
      <c r="C54" s="23">
        <f>SUM(E26)</f>
        <v>18051961.039999999</v>
      </c>
      <c r="D54" s="23">
        <v>0</v>
      </c>
      <c r="E54" s="117">
        <f>SUM(C54+D54)</f>
        <v>18051961.039999999</v>
      </c>
    </row>
    <row r="55" spans="1:5" ht="25.5" customHeight="1" x14ac:dyDescent="0.25">
      <c r="A55" s="21" t="s">
        <v>35</v>
      </c>
      <c r="B55" s="22" t="s">
        <v>36</v>
      </c>
      <c r="C55" s="50">
        <v>-1488941.22</v>
      </c>
      <c r="D55" s="119">
        <v>0</v>
      </c>
      <c r="E55" s="117">
        <f>SUM(C55+D55)</f>
        <v>-1488941.22</v>
      </c>
    </row>
    <row r="56" spans="1:5" ht="15.75" customHeight="1" thickBot="1" x14ac:dyDescent="0.3">
      <c r="A56" s="24" t="s">
        <v>37</v>
      </c>
      <c r="B56" s="25" t="s">
        <v>38</v>
      </c>
      <c r="C56" s="26">
        <v>0</v>
      </c>
      <c r="D56" s="26">
        <v>0</v>
      </c>
      <c r="E56" s="117">
        <f>SUM(C56+D56)</f>
        <v>0</v>
      </c>
    </row>
    <row r="57" spans="1:5" ht="15.75" customHeight="1" thickBot="1" x14ac:dyDescent="0.3">
      <c r="A57" s="298" t="s">
        <v>39</v>
      </c>
      <c r="B57" s="298"/>
      <c r="C57" s="18">
        <f>SUM(C53:C56)</f>
        <v>24000000</v>
      </c>
      <c r="D57" s="18">
        <f t="shared" ref="D57:E57" si="1">SUM(D53:D56)</f>
        <v>0</v>
      </c>
      <c r="E57" s="118">
        <f t="shared" si="1"/>
        <v>24000000</v>
      </c>
    </row>
    <row r="58" spans="1:5" ht="5.0999999999999996" customHeight="1" thickBot="1" x14ac:dyDescent="0.3">
      <c r="A58" s="27"/>
      <c r="B58" s="27"/>
      <c r="C58" s="28"/>
      <c r="D58" s="28"/>
      <c r="E58" s="29"/>
    </row>
    <row r="59" spans="1:5" ht="15.75" customHeight="1" thickBot="1" x14ac:dyDescent="0.3">
      <c r="A59" s="298" t="s">
        <v>40</v>
      </c>
      <c r="B59" s="298"/>
      <c r="C59" s="15" t="s">
        <v>68</v>
      </c>
      <c r="D59" s="15" t="s">
        <v>122</v>
      </c>
      <c r="E59" s="116" t="s">
        <v>123</v>
      </c>
    </row>
    <row r="60" spans="1:5" ht="15.75" customHeight="1" x14ac:dyDescent="0.25">
      <c r="A60" s="299" t="s">
        <v>41</v>
      </c>
      <c r="B60" s="299"/>
      <c r="C60" s="30">
        <f>SUM(C48+C53+C54)</f>
        <v>101488941.22</v>
      </c>
      <c r="D60" s="30">
        <f>SUM(D48+D53+D54)</f>
        <v>6128682.1699999999</v>
      </c>
      <c r="E60" s="120">
        <f>SUM(E48+E53+E54)</f>
        <v>107617623.38999999</v>
      </c>
    </row>
    <row r="61" spans="1:5" ht="15.75" customHeight="1" thickBot="1" x14ac:dyDescent="0.3">
      <c r="A61" s="300" t="s">
        <v>42</v>
      </c>
      <c r="B61" s="300"/>
      <c r="C61" s="31">
        <f>SUM(C49-C55)</f>
        <v>101488941.22</v>
      </c>
      <c r="D61" s="31">
        <f>SUM(D49-D55)</f>
        <v>6128682.1699999999</v>
      </c>
      <c r="E61" s="121">
        <f>SUM(E49-E55)</f>
        <v>107617623.39</v>
      </c>
    </row>
    <row r="62" spans="1:5" ht="15.75" customHeight="1" thickBot="1" x14ac:dyDescent="0.3">
      <c r="A62" s="27" t="s">
        <v>20</v>
      </c>
      <c r="B62" s="27"/>
      <c r="C62" s="32">
        <f>SUM(C60-C61)</f>
        <v>0</v>
      </c>
      <c r="D62" s="32">
        <f t="shared" ref="D62:E62" si="2">SUM(D60-D61)</f>
        <v>0</v>
      </c>
      <c r="E62" s="122">
        <f t="shared" si="2"/>
        <v>-1.4901161193847656E-8</v>
      </c>
    </row>
    <row r="63" spans="1:5" ht="15.75" customHeight="1" x14ac:dyDescent="0.25"/>
    <row r="64" spans="1:5" ht="15.75" customHeight="1" x14ac:dyDescent="0.25">
      <c r="A64" s="297"/>
      <c r="B64" s="297"/>
      <c r="C64" s="297"/>
      <c r="D64" s="297"/>
      <c r="E64" s="33"/>
    </row>
    <row r="65" spans="1:5" ht="15.75" customHeight="1" x14ac:dyDescent="0.25"/>
    <row r="66" spans="1:5" ht="15.75" customHeight="1" x14ac:dyDescent="0.25"/>
    <row r="67" spans="1:5" ht="15.75" customHeight="1" x14ac:dyDescent="0.25"/>
    <row r="68" spans="1:5" ht="15.75" customHeight="1" x14ac:dyDescent="0.25"/>
    <row r="70" spans="1:5" s="3" customFormat="1" x14ac:dyDescent="0.25">
      <c r="A70" s="4"/>
      <c r="B70" s="4"/>
      <c r="C70" s="4"/>
      <c r="D70" s="4"/>
      <c r="E70" s="5"/>
    </row>
  </sheetData>
  <mergeCells count="23">
    <mergeCell ref="A4:D4"/>
    <mergeCell ref="A12:D12"/>
    <mergeCell ref="A14:D14"/>
    <mergeCell ref="A22:D22"/>
    <mergeCell ref="A24:D24"/>
    <mergeCell ref="A10:D10"/>
    <mergeCell ref="A19:D19"/>
    <mergeCell ref="A20:D20"/>
    <mergeCell ref="A9:D9"/>
    <mergeCell ref="A64:D64"/>
    <mergeCell ref="A52:B52"/>
    <mergeCell ref="A57:B57"/>
    <mergeCell ref="A59:B59"/>
    <mergeCell ref="A60:B60"/>
    <mergeCell ref="A61:B61"/>
    <mergeCell ref="A50:B50"/>
    <mergeCell ref="A25:D25"/>
    <mergeCell ref="A27:D27"/>
    <mergeCell ref="A28:D28"/>
    <mergeCell ref="A47:B47"/>
    <mergeCell ref="A48:B48"/>
    <mergeCell ref="A49:B49"/>
    <mergeCell ref="A26:D26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47" workbookViewId="0">
      <selection activeCell="A59" sqref="A59:XFD137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4" customFormat="1" ht="15.75" customHeight="1" x14ac:dyDescent="0.25">
      <c r="A1" s="100" t="s">
        <v>96</v>
      </c>
      <c r="B1" s="101"/>
      <c r="C1" s="101"/>
      <c r="D1" s="101"/>
      <c r="E1" s="102"/>
      <c r="F1" s="102"/>
      <c r="G1" s="103"/>
      <c r="H1" s="103"/>
      <c r="I1" s="103"/>
      <c r="J1" s="103"/>
      <c r="K1" s="103"/>
      <c r="L1" s="104"/>
      <c r="M1" s="104"/>
      <c r="N1" s="105"/>
    </row>
    <row r="2" spans="1:14" s="4" customFormat="1" ht="9.9499999999999993" customHeight="1" x14ac:dyDescent="0.25">
      <c r="A2" s="100"/>
      <c r="B2" s="101"/>
      <c r="C2" s="101"/>
      <c r="D2" s="101"/>
      <c r="E2" s="102"/>
      <c r="F2" s="102"/>
      <c r="G2" s="103"/>
      <c r="H2" s="103"/>
      <c r="I2" s="103"/>
      <c r="J2" s="103"/>
      <c r="K2" s="103"/>
      <c r="L2" s="104"/>
      <c r="M2" s="104"/>
      <c r="N2" s="105"/>
    </row>
    <row r="3" spans="1:14" ht="16.350000000000001" customHeight="1" thickBot="1" x14ac:dyDescent="0.3">
      <c r="A3" s="207" t="s">
        <v>151</v>
      </c>
      <c r="B3" s="208"/>
      <c r="C3" s="208"/>
      <c r="D3" s="208"/>
      <c r="E3" s="208"/>
      <c r="F3" s="208"/>
      <c r="G3" s="209"/>
      <c r="H3" s="209"/>
      <c r="I3" s="209"/>
      <c r="J3" s="209"/>
      <c r="K3" s="209"/>
      <c r="L3" s="210"/>
      <c r="M3" s="210"/>
      <c r="N3" s="211"/>
    </row>
    <row r="4" spans="1:14" ht="16.350000000000001" customHeight="1" thickBot="1" x14ac:dyDescent="0.3">
      <c r="A4" s="212" t="s">
        <v>97</v>
      </c>
      <c r="B4" s="213" t="s">
        <v>98</v>
      </c>
      <c r="C4" s="213" t="s">
        <v>99</v>
      </c>
      <c r="D4" s="213" t="s">
        <v>100</v>
      </c>
      <c r="E4" s="213" t="s">
        <v>101</v>
      </c>
      <c r="F4" s="214" t="s">
        <v>102</v>
      </c>
      <c r="G4" s="221" t="s">
        <v>103</v>
      </c>
      <c r="H4" s="221" t="s">
        <v>104</v>
      </c>
      <c r="I4" s="221" t="s">
        <v>105</v>
      </c>
      <c r="J4" s="221" t="s">
        <v>106</v>
      </c>
      <c r="K4" s="221" t="s">
        <v>107</v>
      </c>
      <c r="L4" s="222" t="s">
        <v>108</v>
      </c>
      <c r="M4" s="222" t="s">
        <v>109</v>
      </c>
      <c r="N4" s="223" t="s">
        <v>110</v>
      </c>
    </row>
    <row r="5" spans="1:14" ht="16.350000000000001" customHeight="1" x14ac:dyDescent="0.25">
      <c r="A5" s="215" t="s">
        <v>111</v>
      </c>
      <c r="B5" s="216" t="s">
        <v>111</v>
      </c>
      <c r="C5" s="217"/>
      <c r="D5" s="217">
        <v>231</v>
      </c>
      <c r="E5" s="217"/>
      <c r="F5" s="224" t="s">
        <v>112</v>
      </c>
      <c r="G5" s="225" t="s">
        <v>135</v>
      </c>
      <c r="H5" s="225" t="s">
        <v>116</v>
      </c>
      <c r="I5" s="225" t="s">
        <v>141</v>
      </c>
      <c r="J5" s="225" t="s">
        <v>116</v>
      </c>
      <c r="K5" s="225" t="s">
        <v>142</v>
      </c>
      <c r="L5" s="220">
        <v>15000</v>
      </c>
      <c r="M5" s="220">
        <v>0</v>
      </c>
      <c r="N5" s="226" t="s">
        <v>152</v>
      </c>
    </row>
    <row r="6" spans="1:14" s="4" customFormat="1" ht="16.350000000000001" customHeight="1" thickBot="1" x14ac:dyDescent="0.3">
      <c r="A6" s="218" t="s">
        <v>111</v>
      </c>
      <c r="B6" s="219" t="s">
        <v>111</v>
      </c>
      <c r="C6" s="227"/>
      <c r="D6" s="227">
        <v>231</v>
      </c>
      <c r="E6" s="217"/>
      <c r="F6" s="228" t="s">
        <v>143</v>
      </c>
      <c r="G6" s="225" t="s">
        <v>21</v>
      </c>
      <c r="H6" s="229" t="s">
        <v>116</v>
      </c>
      <c r="I6" s="229" t="s">
        <v>141</v>
      </c>
      <c r="J6" s="229" t="s">
        <v>116</v>
      </c>
      <c r="K6" s="229" t="s">
        <v>141</v>
      </c>
      <c r="L6" s="230">
        <v>0</v>
      </c>
      <c r="M6" s="220">
        <v>15000</v>
      </c>
      <c r="N6" s="226" t="s">
        <v>144</v>
      </c>
    </row>
    <row r="7" spans="1:14" s="4" customFormat="1" ht="16.350000000000001" customHeight="1" thickBot="1" x14ac:dyDescent="0.3">
      <c r="A7" s="306" t="s">
        <v>117</v>
      </c>
      <c r="B7" s="307"/>
      <c r="C7" s="307"/>
      <c r="D7" s="307"/>
      <c r="E7" s="307"/>
      <c r="F7" s="307"/>
      <c r="G7" s="307"/>
      <c r="H7" s="307"/>
      <c r="I7" s="307"/>
      <c r="J7" s="307"/>
      <c r="K7" s="308"/>
      <c r="L7" s="231">
        <f>SUM(L5:L6)</f>
        <v>15000</v>
      </c>
      <c r="M7" s="231">
        <f>SUM(M5:M6)</f>
        <v>15000</v>
      </c>
      <c r="N7" s="232"/>
    </row>
    <row r="8" spans="1:14" s="4" customFormat="1" ht="5.0999999999999996" customHeight="1" x14ac:dyDescent="0.25">
      <c r="A8" s="102"/>
      <c r="B8" s="102"/>
      <c r="C8" s="102"/>
      <c r="D8" s="102"/>
      <c r="E8" s="102"/>
      <c r="F8" s="102"/>
      <c r="G8" s="103"/>
      <c r="H8" s="103"/>
      <c r="I8" s="103"/>
      <c r="J8" s="103"/>
      <c r="K8" s="103"/>
      <c r="L8" s="104"/>
      <c r="M8" s="104"/>
      <c r="N8" s="105"/>
    </row>
    <row r="9" spans="1:14" s="271" customFormat="1" ht="16.350000000000001" customHeight="1" thickBot="1" x14ac:dyDescent="0.3">
      <c r="A9" s="207" t="s">
        <v>158</v>
      </c>
      <c r="B9" s="208"/>
      <c r="C9" s="208"/>
      <c r="D9" s="208"/>
      <c r="E9" s="208"/>
      <c r="F9" s="208"/>
      <c r="G9" s="209"/>
      <c r="H9" s="209"/>
      <c r="I9" s="209"/>
      <c r="J9" s="209"/>
      <c r="K9" s="209"/>
      <c r="L9" s="210"/>
      <c r="M9" s="210"/>
      <c r="N9" s="211"/>
    </row>
    <row r="10" spans="1:14" s="4" customFormat="1" ht="16.350000000000001" customHeight="1" thickBot="1" x14ac:dyDescent="0.3">
      <c r="A10" s="212" t="s">
        <v>97</v>
      </c>
      <c r="B10" s="213" t="s">
        <v>98</v>
      </c>
      <c r="C10" s="213" t="s">
        <v>99</v>
      </c>
      <c r="D10" s="213" t="s">
        <v>100</v>
      </c>
      <c r="E10" s="213" t="s">
        <v>101</v>
      </c>
      <c r="F10" s="214" t="s">
        <v>102</v>
      </c>
      <c r="G10" s="221" t="s">
        <v>103</v>
      </c>
      <c r="H10" s="221" t="s">
        <v>104</v>
      </c>
      <c r="I10" s="221" t="s">
        <v>105</v>
      </c>
      <c r="J10" s="221" t="s">
        <v>106</v>
      </c>
      <c r="K10" s="221" t="s">
        <v>107</v>
      </c>
      <c r="L10" s="222" t="s">
        <v>108</v>
      </c>
      <c r="M10" s="222" t="s">
        <v>109</v>
      </c>
      <c r="N10" s="223" t="s">
        <v>110</v>
      </c>
    </row>
    <row r="11" spans="1:14" s="4" customFormat="1" ht="16.350000000000001" customHeight="1" x14ac:dyDescent="0.25">
      <c r="A11" s="215" t="s">
        <v>111</v>
      </c>
      <c r="B11" s="216" t="s">
        <v>111</v>
      </c>
      <c r="C11" s="217"/>
      <c r="D11" s="217">
        <v>231</v>
      </c>
      <c r="E11" s="217"/>
      <c r="F11" s="224" t="s">
        <v>112</v>
      </c>
      <c r="G11" s="225" t="s">
        <v>135</v>
      </c>
      <c r="H11" s="225" t="s">
        <v>116</v>
      </c>
      <c r="I11" s="225" t="s">
        <v>153</v>
      </c>
      <c r="J11" s="225" t="s">
        <v>116</v>
      </c>
      <c r="K11" s="225" t="s">
        <v>142</v>
      </c>
      <c r="L11" s="220">
        <v>70000</v>
      </c>
      <c r="M11" s="220">
        <v>0</v>
      </c>
      <c r="N11" s="226" t="s">
        <v>154</v>
      </c>
    </row>
    <row r="12" spans="1:14" s="4" customFormat="1" ht="16.350000000000001" customHeight="1" thickBot="1" x14ac:dyDescent="0.3">
      <c r="A12" s="218" t="s">
        <v>111</v>
      </c>
      <c r="B12" s="219" t="s">
        <v>111</v>
      </c>
      <c r="C12" s="227"/>
      <c r="D12" s="227">
        <v>231</v>
      </c>
      <c r="E12" s="217"/>
      <c r="F12" s="228" t="s">
        <v>114</v>
      </c>
      <c r="G12" s="225" t="s">
        <v>21</v>
      </c>
      <c r="H12" s="229" t="s">
        <v>116</v>
      </c>
      <c r="I12" s="229" t="s">
        <v>153</v>
      </c>
      <c r="J12" s="288" t="s">
        <v>200</v>
      </c>
      <c r="K12" s="229" t="s">
        <v>153</v>
      </c>
      <c r="L12" s="230">
        <v>0</v>
      </c>
      <c r="M12" s="220">
        <v>70000</v>
      </c>
      <c r="N12" s="226" t="s">
        <v>157</v>
      </c>
    </row>
    <row r="13" spans="1:14" s="4" customFormat="1" ht="16.350000000000001" customHeight="1" thickBot="1" x14ac:dyDescent="0.3">
      <c r="A13" s="306" t="s">
        <v>117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8"/>
      <c r="L13" s="231">
        <f>SUM(L11:L12)</f>
        <v>70000</v>
      </c>
      <c r="M13" s="231">
        <f>SUM(M11:M12)</f>
        <v>70000</v>
      </c>
      <c r="N13" s="232"/>
    </row>
    <row r="14" spans="1:14" s="270" customFormat="1" ht="5.0999999999999996" customHeight="1" x14ac:dyDescent="0.2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8"/>
      <c r="M14" s="268"/>
      <c r="N14" s="269"/>
    </row>
    <row r="15" spans="1:14" s="271" customFormat="1" ht="16.350000000000001" customHeight="1" thickBot="1" x14ac:dyDescent="0.3">
      <c r="A15" s="207" t="s">
        <v>201</v>
      </c>
      <c r="B15" s="208"/>
      <c r="C15" s="208"/>
      <c r="D15" s="208"/>
      <c r="E15" s="208"/>
      <c r="F15" s="208"/>
      <c r="G15" s="209"/>
      <c r="H15" s="209"/>
      <c r="I15" s="209"/>
      <c r="J15" s="209"/>
      <c r="K15" s="209"/>
      <c r="L15" s="210"/>
      <c r="M15" s="210"/>
      <c r="N15" s="211"/>
    </row>
    <row r="16" spans="1:14" s="4" customFormat="1" ht="16.350000000000001" customHeight="1" thickBot="1" x14ac:dyDescent="0.3">
      <c r="A16" s="212" t="s">
        <v>97</v>
      </c>
      <c r="B16" s="213" t="s">
        <v>98</v>
      </c>
      <c r="C16" s="213" t="s">
        <v>99</v>
      </c>
      <c r="D16" s="213" t="s">
        <v>100</v>
      </c>
      <c r="E16" s="213" t="s">
        <v>101</v>
      </c>
      <c r="F16" s="214" t="s">
        <v>102</v>
      </c>
      <c r="G16" s="221" t="s">
        <v>103</v>
      </c>
      <c r="H16" s="221" t="s">
        <v>104</v>
      </c>
      <c r="I16" s="221" t="s">
        <v>105</v>
      </c>
      <c r="J16" s="221" t="s">
        <v>106</v>
      </c>
      <c r="K16" s="221" t="s">
        <v>107</v>
      </c>
      <c r="L16" s="222" t="s">
        <v>108</v>
      </c>
      <c r="M16" s="222" t="s">
        <v>109</v>
      </c>
      <c r="N16" s="223" t="s">
        <v>110</v>
      </c>
    </row>
    <row r="17" spans="1:14" s="4" customFormat="1" ht="16.350000000000001" customHeight="1" x14ac:dyDescent="0.25">
      <c r="A17" s="215" t="s">
        <v>111</v>
      </c>
      <c r="B17" s="216" t="s">
        <v>111</v>
      </c>
      <c r="C17" s="217"/>
      <c r="D17" s="217">
        <v>231</v>
      </c>
      <c r="E17" s="217"/>
      <c r="F17" s="224" t="s">
        <v>112</v>
      </c>
      <c r="G17" s="225" t="s">
        <v>113</v>
      </c>
      <c r="H17" s="225" t="s">
        <v>116</v>
      </c>
      <c r="I17" s="225" t="s">
        <v>160</v>
      </c>
      <c r="J17" s="225" t="s">
        <v>116</v>
      </c>
      <c r="K17" s="225" t="s">
        <v>142</v>
      </c>
      <c r="L17" s="220">
        <v>54000</v>
      </c>
      <c r="M17" s="220">
        <v>0</v>
      </c>
      <c r="N17" s="226" t="s">
        <v>202</v>
      </c>
    </row>
    <row r="18" spans="1:14" s="4" customFormat="1" ht="16.350000000000001" customHeight="1" thickBot="1" x14ac:dyDescent="0.3">
      <c r="A18" s="218" t="s">
        <v>111</v>
      </c>
      <c r="B18" s="219" t="s">
        <v>111</v>
      </c>
      <c r="C18" s="227"/>
      <c r="D18" s="227">
        <v>231</v>
      </c>
      <c r="E18" s="217"/>
      <c r="F18" s="228" t="s">
        <v>114</v>
      </c>
      <c r="G18" s="225" t="s">
        <v>21</v>
      </c>
      <c r="H18" s="229" t="s">
        <v>116</v>
      </c>
      <c r="I18" s="229" t="s">
        <v>160</v>
      </c>
      <c r="J18" s="229" t="s">
        <v>116</v>
      </c>
      <c r="K18" s="229" t="s">
        <v>160</v>
      </c>
      <c r="L18" s="230">
        <v>0</v>
      </c>
      <c r="M18" s="220">
        <v>54000</v>
      </c>
      <c r="N18" s="226" t="s">
        <v>157</v>
      </c>
    </row>
    <row r="19" spans="1:14" s="4" customFormat="1" ht="16.350000000000001" customHeight="1" thickBot="1" x14ac:dyDescent="0.3">
      <c r="A19" s="306" t="s">
        <v>117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8"/>
      <c r="L19" s="231">
        <f>SUM(L17:L18)</f>
        <v>54000</v>
      </c>
      <c r="M19" s="231">
        <f>SUM(M17:M18)</f>
        <v>54000</v>
      </c>
      <c r="N19" s="232"/>
    </row>
    <row r="20" spans="1:14" s="270" customFormat="1" ht="5.0999999999999996" customHeight="1" x14ac:dyDescent="0.25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8"/>
      <c r="M20" s="268"/>
      <c r="N20" s="269"/>
    </row>
    <row r="21" spans="1:14" s="4" customFormat="1" ht="16.350000000000001" customHeight="1" thickBot="1" x14ac:dyDescent="0.3">
      <c r="A21" s="207" t="s">
        <v>159</v>
      </c>
      <c r="B21" s="208"/>
      <c r="C21" s="208"/>
      <c r="D21" s="208"/>
      <c r="E21" s="208"/>
      <c r="F21" s="208"/>
      <c r="G21" s="209"/>
      <c r="H21" s="209"/>
      <c r="I21" s="209"/>
      <c r="J21" s="209"/>
      <c r="K21" s="209"/>
      <c r="L21" s="210"/>
      <c r="M21" s="210"/>
      <c r="N21" s="211"/>
    </row>
    <row r="22" spans="1:14" s="4" customFormat="1" ht="16.350000000000001" customHeight="1" thickBot="1" x14ac:dyDescent="0.3">
      <c r="A22" s="212" t="s">
        <v>97</v>
      </c>
      <c r="B22" s="213" t="s">
        <v>98</v>
      </c>
      <c r="C22" s="213" t="s">
        <v>99</v>
      </c>
      <c r="D22" s="213" t="s">
        <v>100</v>
      </c>
      <c r="E22" s="213" t="s">
        <v>101</v>
      </c>
      <c r="F22" s="214" t="s">
        <v>102</v>
      </c>
      <c r="G22" s="221" t="s">
        <v>103</v>
      </c>
      <c r="H22" s="221" t="s">
        <v>104</v>
      </c>
      <c r="I22" s="221" t="s">
        <v>105</v>
      </c>
      <c r="J22" s="221" t="s">
        <v>106</v>
      </c>
      <c r="K22" s="221" t="s">
        <v>107</v>
      </c>
      <c r="L22" s="222" t="s">
        <v>108</v>
      </c>
      <c r="M22" s="222" t="s">
        <v>109</v>
      </c>
      <c r="N22" s="223" t="s">
        <v>110</v>
      </c>
    </row>
    <row r="23" spans="1:14" s="4" customFormat="1" ht="16.350000000000001" customHeight="1" x14ac:dyDescent="0.25">
      <c r="A23" s="215" t="s">
        <v>111</v>
      </c>
      <c r="B23" s="216" t="s">
        <v>111</v>
      </c>
      <c r="C23" s="217"/>
      <c r="D23" s="217">
        <v>231</v>
      </c>
      <c r="E23" s="217"/>
      <c r="F23" s="224" t="s">
        <v>112</v>
      </c>
      <c r="G23" s="225" t="s">
        <v>135</v>
      </c>
      <c r="H23" s="225" t="s">
        <v>116</v>
      </c>
      <c r="I23" s="225" t="s">
        <v>145</v>
      </c>
      <c r="J23" s="225" t="s">
        <v>116</v>
      </c>
      <c r="K23" s="225" t="s">
        <v>142</v>
      </c>
      <c r="L23" s="220">
        <v>53000</v>
      </c>
      <c r="M23" s="220">
        <v>0</v>
      </c>
      <c r="N23" s="226" t="s">
        <v>164</v>
      </c>
    </row>
    <row r="24" spans="1:14" s="4" customFormat="1" ht="16.350000000000001" customHeight="1" thickBot="1" x14ac:dyDescent="0.3">
      <c r="A24" s="218" t="s">
        <v>111</v>
      </c>
      <c r="B24" s="219" t="s">
        <v>111</v>
      </c>
      <c r="C24" s="227"/>
      <c r="D24" s="227">
        <v>231</v>
      </c>
      <c r="E24" s="217"/>
      <c r="F24" s="228" t="s">
        <v>155</v>
      </c>
      <c r="G24" s="225" t="s">
        <v>21</v>
      </c>
      <c r="H24" s="229" t="s">
        <v>116</v>
      </c>
      <c r="I24" s="229" t="s">
        <v>145</v>
      </c>
      <c r="J24" s="229" t="s">
        <v>116</v>
      </c>
      <c r="K24" s="229" t="s">
        <v>145</v>
      </c>
      <c r="L24" s="230">
        <v>0</v>
      </c>
      <c r="M24" s="220">
        <v>53000</v>
      </c>
      <c r="N24" s="226" t="s">
        <v>156</v>
      </c>
    </row>
    <row r="25" spans="1:14" s="4" customFormat="1" ht="16.350000000000001" customHeight="1" thickBot="1" x14ac:dyDescent="0.3">
      <c r="A25" s="306" t="s">
        <v>117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8"/>
      <c r="L25" s="231">
        <f>SUM(L23:L24)</f>
        <v>53000</v>
      </c>
      <c r="M25" s="231">
        <f>SUM(M23:M24)</f>
        <v>53000</v>
      </c>
      <c r="N25" s="232"/>
    </row>
    <row r="26" spans="1:14" ht="5.0999999999999996" customHeight="1" x14ac:dyDescent="0.25">
      <c r="A26" s="102"/>
      <c r="B26" s="102"/>
      <c r="C26" s="102"/>
      <c r="D26" s="102"/>
      <c r="E26" s="102"/>
      <c r="F26" s="102"/>
      <c r="G26" s="103"/>
      <c r="H26" s="103"/>
      <c r="I26" s="103"/>
      <c r="J26" s="103"/>
      <c r="K26" s="103"/>
      <c r="L26" s="104"/>
      <c r="M26" s="104"/>
      <c r="N26" s="105"/>
    </row>
    <row r="27" spans="1:14" s="4" customFormat="1" ht="16.350000000000001" customHeight="1" thickBot="1" x14ac:dyDescent="0.3">
      <c r="A27" s="207" t="s">
        <v>162</v>
      </c>
      <c r="B27" s="208"/>
      <c r="C27" s="208"/>
      <c r="D27" s="208"/>
      <c r="E27" s="208"/>
      <c r="F27" s="208"/>
      <c r="G27" s="209"/>
      <c r="H27" s="209"/>
      <c r="I27" s="209"/>
      <c r="J27" s="209"/>
      <c r="K27" s="209"/>
      <c r="L27" s="210"/>
      <c r="M27" s="210"/>
      <c r="N27" s="211"/>
    </row>
    <row r="28" spans="1:14" s="4" customFormat="1" ht="16.350000000000001" customHeight="1" thickBot="1" x14ac:dyDescent="0.3">
      <c r="A28" s="212" t="s">
        <v>97</v>
      </c>
      <c r="B28" s="213" t="s">
        <v>98</v>
      </c>
      <c r="C28" s="213" t="s">
        <v>99</v>
      </c>
      <c r="D28" s="213" t="s">
        <v>100</v>
      </c>
      <c r="E28" s="213" t="s">
        <v>101</v>
      </c>
      <c r="F28" s="214" t="s">
        <v>102</v>
      </c>
      <c r="G28" s="221" t="s">
        <v>103</v>
      </c>
      <c r="H28" s="221" t="s">
        <v>104</v>
      </c>
      <c r="I28" s="221" t="s">
        <v>105</v>
      </c>
      <c r="J28" s="221" t="s">
        <v>106</v>
      </c>
      <c r="K28" s="221" t="s">
        <v>107</v>
      </c>
      <c r="L28" s="222" t="s">
        <v>108</v>
      </c>
      <c r="M28" s="222" t="s">
        <v>109</v>
      </c>
      <c r="N28" s="223" t="s">
        <v>110</v>
      </c>
    </row>
    <row r="29" spans="1:14" s="4" customFormat="1" ht="16.350000000000001" customHeight="1" x14ac:dyDescent="0.25">
      <c r="A29" s="215" t="s">
        <v>111</v>
      </c>
      <c r="B29" s="216" t="s">
        <v>111</v>
      </c>
      <c r="C29" s="217"/>
      <c r="D29" s="217">
        <v>231</v>
      </c>
      <c r="E29" s="217"/>
      <c r="F29" s="224" t="s">
        <v>112</v>
      </c>
      <c r="G29" s="225" t="s">
        <v>135</v>
      </c>
      <c r="H29" s="225" t="s">
        <v>116</v>
      </c>
      <c r="I29" s="225" t="s">
        <v>203</v>
      </c>
      <c r="J29" s="225" t="s">
        <v>116</v>
      </c>
      <c r="K29" s="225" t="s">
        <v>142</v>
      </c>
      <c r="L29" s="220">
        <v>12484</v>
      </c>
      <c r="M29" s="220">
        <v>0</v>
      </c>
      <c r="N29" s="226" t="s">
        <v>163</v>
      </c>
    </row>
    <row r="30" spans="1:14" s="4" customFormat="1" ht="16.350000000000001" customHeight="1" thickBot="1" x14ac:dyDescent="0.3">
      <c r="A30" s="218" t="s">
        <v>111</v>
      </c>
      <c r="B30" s="219" t="s">
        <v>111</v>
      </c>
      <c r="C30" s="227"/>
      <c r="D30" s="227">
        <v>231</v>
      </c>
      <c r="E30" s="217"/>
      <c r="F30" s="228" t="s">
        <v>161</v>
      </c>
      <c r="G30" s="225" t="s">
        <v>21</v>
      </c>
      <c r="H30" s="229" t="s">
        <v>116</v>
      </c>
      <c r="I30" s="229" t="s">
        <v>203</v>
      </c>
      <c r="J30" s="229" t="s">
        <v>116</v>
      </c>
      <c r="K30" s="229" t="s">
        <v>203</v>
      </c>
      <c r="L30" s="230">
        <v>0</v>
      </c>
      <c r="M30" s="220">
        <v>12484</v>
      </c>
      <c r="N30" s="226" t="s">
        <v>165</v>
      </c>
    </row>
    <row r="31" spans="1:14" s="4" customFormat="1" ht="16.350000000000001" customHeight="1" thickBot="1" x14ac:dyDescent="0.3">
      <c r="A31" s="306" t="s">
        <v>117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8"/>
      <c r="L31" s="231">
        <f>SUM(L29:L30)</f>
        <v>12484</v>
      </c>
      <c r="M31" s="231">
        <f>SUM(M29:M30)</f>
        <v>12484</v>
      </c>
      <c r="N31" s="232"/>
    </row>
    <row r="32" spans="1:14" s="1" customFormat="1" ht="15.75" customHeight="1" x14ac:dyDescent="0.25">
      <c r="A32" s="233" t="s">
        <v>146</v>
      </c>
      <c r="B32" s="234"/>
      <c r="C32" s="234"/>
      <c r="D32" s="234"/>
      <c r="E32" s="234"/>
      <c r="F32" s="234"/>
      <c r="G32" s="235"/>
      <c r="H32" s="235"/>
      <c r="I32" s="235"/>
      <c r="J32" s="235"/>
      <c r="K32" s="236"/>
      <c r="L32" s="237"/>
      <c r="M32" s="237"/>
      <c r="N32" s="238"/>
    </row>
    <row r="33" spans="1:14" ht="5.0999999999999996" customHeight="1" thickBot="1" x14ac:dyDescent="0.3">
      <c r="A33" s="102"/>
      <c r="B33" s="102"/>
      <c r="C33" s="102"/>
      <c r="D33" s="102"/>
      <c r="E33" s="102"/>
      <c r="F33" s="102"/>
      <c r="G33" s="103"/>
      <c r="H33" s="103"/>
      <c r="I33" s="103"/>
      <c r="J33" s="103"/>
      <c r="K33" s="103"/>
      <c r="L33" s="104"/>
      <c r="M33" s="104"/>
      <c r="N33" s="105"/>
    </row>
    <row r="34" spans="1:14" s="106" customFormat="1" ht="15.75" customHeight="1" thickBot="1" x14ac:dyDescent="0.3">
      <c r="A34" s="239" t="s">
        <v>97</v>
      </c>
      <c r="B34" s="240" t="s">
        <v>98</v>
      </c>
      <c r="C34" s="240" t="s">
        <v>99</v>
      </c>
      <c r="D34" s="240" t="s">
        <v>100</v>
      </c>
      <c r="E34" s="240" t="s">
        <v>101</v>
      </c>
      <c r="F34" s="241" t="s">
        <v>102</v>
      </c>
      <c r="G34" s="242" t="s">
        <v>103</v>
      </c>
      <c r="H34" s="242" t="s">
        <v>104</v>
      </c>
      <c r="I34" s="242" t="s">
        <v>105</v>
      </c>
      <c r="J34" s="242" t="s">
        <v>106</v>
      </c>
      <c r="K34" s="242" t="s">
        <v>107</v>
      </c>
      <c r="L34" s="243" t="s">
        <v>108</v>
      </c>
      <c r="M34" s="243" t="s">
        <v>109</v>
      </c>
      <c r="N34" s="244" t="s">
        <v>110</v>
      </c>
    </row>
    <row r="35" spans="1:14" s="106" customFormat="1" ht="14.1" customHeight="1" x14ac:dyDescent="0.25">
      <c r="A35" s="245" t="s">
        <v>111</v>
      </c>
      <c r="B35" s="246" t="s">
        <v>111</v>
      </c>
      <c r="C35" s="247"/>
      <c r="D35" s="247">
        <v>231</v>
      </c>
      <c r="E35" s="247"/>
      <c r="F35" s="274" t="s">
        <v>112</v>
      </c>
      <c r="G35" s="275" t="s">
        <v>147</v>
      </c>
      <c r="H35" s="248">
        <v>0</v>
      </c>
      <c r="I35" s="248" t="s">
        <v>116</v>
      </c>
      <c r="J35" s="248">
        <v>0</v>
      </c>
      <c r="K35" s="248">
        <v>0</v>
      </c>
      <c r="L35" s="249">
        <v>2536490</v>
      </c>
      <c r="M35" s="249">
        <v>0</v>
      </c>
      <c r="N35" s="226" t="s">
        <v>166</v>
      </c>
    </row>
    <row r="36" spans="1:14" s="106" customFormat="1" ht="14.1" customHeight="1" x14ac:dyDescent="0.25">
      <c r="A36" s="250" t="s">
        <v>111</v>
      </c>
      <c r="B36" s="251" t="s">
        <v>111</v>
      </c>
      <c r="C36" s="247"/>
      <c r="D36" s="247">
        <v>231</v>
      </c>
      <c r="E36" s="247"/>
      <c r="F36" s="276" t="s">
        <v>161</v>
      </c>
      <c r="G36" s="275" t="s">
        <v>21</v>
      </c>
      <c r="H36" s="252">
        <v>0</v>
      </c>
      <c r="I36" s="252" t="s">
        <v>116</v>
      </c>
      <c r="J36" s="252">
        <v>0</v>
      </c>
      <c r="K36" s="252">
        <v>0</v>
      </c>
      <c r="L36" s="253">
        <v>0</v>
      </c>
      <c r="M36" s="253">
        <v>2536490</v>
      </c>
      <c r="N36" s="254" t="s">
        <v>167</v>
      </c>
    </row>
    <row r="37" spans="1:14" s="106" customFormat="1" ht="14.1" customHeight="1" x14ac:dyDescent="0.25">
      <c r="A37" s="245" t="s">
        <v>111</v>
      </c>
      <c r="B37" s="246" t="s">
        <v>111</v>
      </c>
      <c r="C37" s="247"/>
      <c r="D37" s="247">
        <v>231</v>
      </c>
      <c r="E37" s="247"/>
      <c r="F37" s="276" t="s">
        <v>112</v>
      </c>
      <c r="G37" s="275" t="s">
        <v>169</v>
      </c>
      <c r="H37" s="252" t="s">
        <v>116</v>
      </c>
      <c r="I37" s="252" t="s">
        <v>116</v>
      </c>
      <c r="J37" s="252" t="s">
        <v>116</v>
      </c>
      <c r="K37" s="252" t="s">
        <v>116</v>
      </c>
      <c r="L37" s="253">
        <v>32644</v>
      </c>
      <c r="M37" s="253">
        <v>0</v>
      </c>
      <c r="N37" s="254" t="s">
        <v>168</v>
      </c>
    </row>
    <row r="38" spans="1:14" s="106" customFormat="1" ht="14.1" customHeight="1" x14ac:dyDescent="0.25">
      <c r="A38" s="250" t="s">
        <v>111</v>
      </c>
      <c r="B38" s="251" t="s">
        <v>111</v>
      </c>
      <c r="C38" s="247"/>
      <c r="D38" s="247">
        <v>231</v>
      </c>
      <c r="E38" s="247"/>
      <c r="F38" s="276" t="s">
        <v>148</v>
      </c>
      <c r="G38" s="275" t="s">
        <v>170</v>
      </c>
      <c r="H38" s="252" t="s">
        <v>116</v>
      </c>
      <c r="I38" s="252" t="s">
        <v>116</v>
      </c>
      <c r="J38" s="252" t="s">
        <v>116</v>
      </c>
      <c r="K38" s="252" t="s">
        <v>116</v>
      </c>
      <c r="L38" s="253">
        <v>30000</v>
      </c>
      <c r="M38" s="253">
        <v>0</v>
      </c>
      <c r="N38" s="254" t="s">
        <v>171</v>
      </c>
    </row>
    <row r="39" spans="1:14" s="106" customFormat="1" ht="14.25" customHeight="1" x14ac:dyDescent="0.25">
      <c r="A39" s="250" t="s">
        <v>111</v>
      </c>
      <c r="B39" s="251" t="s">
        <v>111</v>
      </c>
      <c r="C39" s="247"/>
      <c r="D39" s="247">
        <v>231</v>
      </c>
      <c r="E39" s="247"/>
      <c r="F39" s="276" t="s">
        <v>148</v>
      </c>
      <c r="G39" s="275" t="s">
        <v>95</v>
      </c>
      <c r="H39" s="252">
        <v>0</v>
      </c>
      <c r="I39" s="252" t="s">
        <v>116</v>
      </c>
      <c r="J39" s="252" t="s">
        <v>200</v>
      </c>
      <c r="K39" s="252" t="s">
        <v>153</v>
      </c>
      <c r="L39" s="253">
        <v>38000</v>
      </c>
      <c r="M39" s="253">
        <v>0</v>
      </c>
      <c r="N39" s="254" t="s">
        <v>172</v>
      </c>
    </row>
    <row r="40" spans="1:14" s="106" customFormat="1" ht="14.1" customHeight="1" x14ac:dyDescent="0.25">
      <c r="A40" s="255" t="s">
        <v>111</v>
      </c>
      <c r="B40" s="256" t="s">
        <v>111</v>
      </c>
      <c r="C40" s="257"/>
      <c r="D40" s="257">
        <v>231</v>
      </c>
      <c r="E40" s="257"/>
      <c r="F40" s="277" t="s">
        <v>148</v>
      </c>
      <c r="G40" s="277" t="s">
        <v>173</v>
      </c>
      <c r="H40" s="258" t="s">
        <v>116</v>
      </c>
      <c r="I40" s="258" t="s">
        <v>116</v>
      </c>
      <c r="J40" s="258" t="s">
        <v>116</v>
      </c>
      <c r="K40" s="258" t="s">
        <v>116</v>
      </c>
      <c r="L40" s="259">
        <v>500</v>
      </c>
      <c r="M40" s="259">
        <v>0</v>
      </c>
      <c r="N40" s="260" t="s">
        <v>174</v>
      </c>
    </row>
    <row r="41" spans="1:14" s="106" customFormat="1" ht="14.1" customHeight="1" x14ac:dyDescent="0.25">
      <c r="A41" s="250" t="s">
        <v>111</v>
      </c>
      <c r="B41" s="251" t="s">
        <v>111</v>
      </c>
      <c r="C41" s="247"/>
      <c r="D41" s="247">
        <v>231</v>
      </c>
      <c r="E41" s="261"/>
      <c r="F41" s="278" t="s">
        <v>132</v>
      </c>
      <c r="G41" s="278" t="s">
        <v>173</v>
      </c>
      <c r="H41" s="262" t="s">
        <v>116</v>
      </c>
      <c r="I41" s="262" t="s">
        <v>116</v>
      </c>
      <c r="J41" s="262" t="s">
        <v>116</v>
      </c>
      <c r="K41" s="262" t="s">
        <v>116</v>
      </c>
      <c r="L41" s="263">
        <v>10000</v>
      </c>
      <c r="M41" s="263">
        <v>0</v>
      </c>
      <c r="N41" s="254" t="s">
        <v>175</v>
      </c>
    </row>
    <row r="42" spans="1:14" s="106" customFormat="1" ht="14.1" customHeight="1" x14ac:dyDescent="0.25">
      <c r="A42" s="250" t="s">
        <v>111</v>
      </c>
      <c r="B42" s="251" t="s">
        <v>111</v>
      </c>
      <c r="C42" s="247"/>
      <c r="D42" s="247">
        <v>231</v>
      </c>
      <c r="E42" s="261"/>
      <c r="F42" s="278" t="s">
        <v>131</v>
      </c>
      <c r="G42" s="278" t="s">
        <v>173</v>
      </c>
      <c r="H42" s="262" t="s">
        <v>116</v>
      </c>
      <c r="I42" s="262" t="s">
        <v>116</v>
      </c>
      <c r="J42" s="262" t="s">
        <v>116</v>
      </c>
      <c r="K42" s="262" t="s">
        <v>116</v>
      </c>
      <c r="L42" s="263">
        <v>5000</v>
      </c>
      <c r="M42" s="263">
        <v>0</v>
      </c>
      <c r="N42" s="254" t="s">
        <v>176</v>
      </c>
    </row>
    <row r="43" spans="1:14" s="106" customFormat="1" ht="14.1" customHeight="1" x14ac:dyDescent="0.25">
      <c r="A43" s="250" t="s">
        <v>111</v>
      </c>
      <c r="B43" s="251" t="s">
        <v>111</v>
      </c>
      <c r="C43" s="247"/>
      <c r="D43" s="247">
        <v>231</v>
      </c>
      <c r="E43" s="261"/>
      <c r="F43" s="278" t="s">
        <v>136</v>
      </c>
      <c r="G43" s="278" t="s">
        <v>204</v>
      </c>
      <c r="H43" s="262" t="s">
        <v>116</v>
      </c>
      <c r="I43" s="262" t="s">
        <v>116</v>
      </c>
      <c r="J43" s="262" t="s">
        <v>116</v>
      </c>
      <c r="K43" s="262" t="s">
        <v>116</v>
      </c>
      <c r="L43" s="263">
        <v>11200</v>
      </c>
      <c r="M43" s="263">
        <v>0</v>
      </c>
      <c r="N43" s="254" t="s">
        <v>205</v>
      </c>
    </row>
    <row r="44" spans="1:14" s="106" customFormat="1" ht="14.1" customHeight="1" x14ac:dyDescent="0.25">
      <c r="A44" s="255" t="s">
        <v>111</v>
      </c>
      <c r="B44" s="256" t="s">
        <v>111</v>
      </c>
      <c r="C44" s="257"/>
      <c r="D44" s="257">
        <v>231</v>
      </c>
      <c r="E44" s="261"/>
      <c r="F44" s="278" t="s">
        <v>177</v>
      </c>
      <c r="G44" s="278" t="s">
        <v>178</v>
      </c>
      <c r="H44" s="262" t="s">
        <v>116</v>
      </c>
      <c r="I44" s="262" t="s">
        <v>116</v>
      </c>
      <c r="J44" s="262" t="s">
        <v>116</v>
      </c>
      <c r="K44" s="262" t="s">
        <v>116</v>
      </c>
      <c r="L44" s="263">
        <v>120000</v>
      </c>
      <c r="M44" s="263">
        <v>0</v>
      </c>
      <c r="N44" s="254" t="s">
        <v>179</v>
      </c>
    </row>
    <row r="45" spans="1:14" s="106" customFormat="1" ht="14.1" customHeight="1" x14ac:dyDescent="0.25">
      <c r="A45" s="250" t="s">
        <v>111</v>
      </c>
      <c r="B45" s="251" t="s">
        <v>111</v>
      </c>
      <c r="C45" s="247"/>
      <c r="D45" s="247">
        <v>231</v>
      </c>
      <c r="E45" s="261"/>
      <c r="F45" s="278" t="s">
        <v>182</v>
      </c>
      <c r="G45" s="278" t="s">
        <v>183</v>
      </c>
      <c r="H45" s="262" t="s">
        <v>116</v>
      </c>
      <c r="I45" s="262" t="s">
        <v>116</v>
      </c>
      <c r="J45" s="262" t="s">
        <v>116</v>
      </c>
      <c r="K45" s="262" t="s">
        <v>116</v>
      </c>
      <c r="L45" s="263">
        <v>3000000</v>
      </c>
      <c r="M45" s="263">
        <v>0</v>
      </c>
      <c r="N45" s="254" t="s">
        <v>184</v>
      </c>
    </row>
    <row r="46" spans="1:14" s="106" customFormat="1" ht="14.1" customHeight="1" x14ac:dyDescent="0.25">
      <c r="A46" s="255" t="s">
        <v>111</v>
      </c>
      <c r="B46" s="256" t="s">
        <v>111</v>
      </c>
      <c r="C46" s="257"/>
      <c r="D46" s="257">
        <v>231</v>
      </c>
      <c r="E46" s="261"/>
      <c r="F46" s="278" t="s">
        <v>161</v>
      </c>
      <c r="G46" s="278" t="s">
        <v>21</v>
      </c>
      <c r="H46" s="262" t="s">
        <v>116</v>
      </c>
      <c r="I46" s="262" t="s">
        <v>116</v>
      </c>
      <c r="J46" s="262" t="s">
        <v>116</v>
      </c>
      <c r="K46" s="262" t="s">
        <v>116</v>
      </c>
      <c r="L46" s="263">
        <v>0</v>
      </c>
      <c r="M46" s="263">
        <v>3000000</v>
      </c>
      <c r="N46" s="254" t="s">
        <v>185</v>
      </c>
    </row>
    <row r="47" spans="1:14" s="106" customFormat="1" ht="14.1" customHeight="1" x14ac:dyDescent="0.25">
      <c r="A47" s="250" t="s">
        <v>111</v>
      </c>
      <c r="B47" s="251" t="s">
        <v>111</v>
      </c>
      <c r="C47" s="247"/>
      <c r="D47" s="247">
        <v>231</v>
      </c>
      <c r="E47" s="261"/>
      <c r="F47" s="278" t="s">
        <v>150</v>
      </c>
      <c r="G47" s="278" t="s">
        <v>180</v>
      </c>
      <c r="H47" s="262" t="s">
        <v>116</v>
      </c>
      <c r="I47" s="262" t="s">
        <v>116</v>
      </c>
      <c r="J47" s="262" t="s">
        <v>116</v>
      </c>
      <c r="K47" s="262" t="s">
        <v>116</v>
      </c>
      <c r="L47" s="263">
        <v>12690</v>
      </c>
      <c r="M47" s="263">
        <v>0</v>
      </c>
      <c r="N47" s="254" t="s">
        <v>181</v>
      </c>
    </row>
    <row r="48" spans="1:14" s="106" customFormat="1" ht="14.1" customHeight="1" x14ac:dyDescent="0.25">
      <c r="A48" s="250" t="s">
        <v>111</v>
      </c>
      <c r="B48" s="251" t="s">
        <v>111</v>
      </c>
      <c r="C48" s="247"/>
      <c r="D48" s="247">
        <v>231</v>
      </c>
      <c r="E48" s="261"/>
      <c r="F48" s="278" t="s">
        <v>149</v>
      </c>
      <c r="G48" s="278" t="s">
        <v>194</v>
      </c>
      <c r="H48" s="262" t="s">
        <v>116</v>
      </c>
      <c r="I48" s="262" t="s">
        <v>116</v>
      </c>
      <c r="J48" s="262" t="s">
        <v>116</v>
      </c>
      <c r="K48" s="262" t="s">
        <v>116</v>
      </c>
      <c r="L48" s="263">
        <v>0</v>
      </c>
      <c r="M48" s="263">
        <v>-7</v>
      </c>
      <c r="N48" s="254" t="s">
        <v>90</v>
      </c>
    </row>
    <row r="49" spans="1:14" s="106" customFormat="1" ht="14.1" customHeight="1" x14ac:dyDescent="0.25">
      <c r="A49" s="250" t="s">
        <v>111</v>
      </c>
      <c r="B49" s="251" t="s">
        <v>111</v>
      </c>
      <c r="C49" s="261"/>
      <c r="D49" s="261">
        <v>231</v>
      </c>
      <c r="E49" s="261"/>
      <c r="F49" s="278" t="s">
        <v>187</v>
      </c>
      <c r="G49" s="278" t="s">
        <v>188</v>
      </c>
      <c r="H49" s="262" t="s">
        <v>116</v>
      </c>
      <c r="I49" s="262" t="s">
        <v>116</v>
      </c>
      <c r="J49" s="262" t="s">
        <v>116</v>
      </c>
      <c r="K49" s="262" t="s">
        <v>116</v>
      </c>
      <c r="L49" s="263">
        <v>0</v>
      </c>
      <c r="M49" s="263">
        <v>100000</v>
      </c>
      <c r="N49" s="254" t="s">
        <v>186</v>
      </c>
    </row>
    <row r="50" spans="1:14" s="106" customFormat="1" ht="14.1" customHeight="1" x14ac:dyDescent="0.25">
      <c r="A50" s="255" t="s">
        <v>111</v>
      </c>
      <c r="B50" s="256" t="s">
        <v>111</v>
      </c>
      <c r="C50" s="257"/>
      <c r="D50" s="257">
        <v>231</v>
      </c>
      <c r="E50" s="257"/>
      <c r="F50" s="277" t="s">
        <v>191</v>
      </c>
      <c r="G50" s="277" t="s">
        <v>190</v>
      </c>
      <c r="H50" s="258" t="s">
        <v>116</v>
      </c>
      <c r="I50" s="258" t="s">
        <v>116</v>
      </c>
      <c r="J50" s="258" t="s">
        <v>116</v>
      </c>
      <c r="K50" s="258" t="s">
        <v>116</v>
      </c>
      <c r="L50" s="259">
        <v>0</v>
      </c>
      <c r="M50" s="259">
        <v>81172</v>
      </c>
      <c r="N50" s="260" t="s">
        <v>189</v>
      </c>
    </row>
    <row r="51" spans="1:14" s="106" customFormat="1" ht="14.1" customHeight="1" x14ac:dyDescent="0.25">
      <c r="A51" s="250" t="s">
        <v>111</v>
      </c>
      <c r="B51" s="251" t="s">
        <v>111</v>
      </c>
      <c r="C51" s="261"/>
      <c r="D51" s="261">
        <v>231</v>
      </c>
      <c r="E51" s="261"/>
      <c r="F51" s="278" t="s">
        <v>130</v>
      </c>
      <c r="G51" s="278" t="s">
        <v>206</v>
      </c>
      <c r="H51" s="262" t="s">
        <v>116</v>
      </c>
      <c r="I51" s="262" t="s">
        <v>116</v>
      </c>
      <c r="J51" s="262" t="s">
        <v>116</v>
      </c>
      <c r="K51" s="262" t="s">
        <v>116</v>
      </c>
      <c r="L51" s="263">
        <v>0</v>
      </c>
      <c r="M51" s="263">
        <v>15000</v>
      </c>
      <c r="N51" s="254" t="s">
        <v>207</v>
      </c>
    </row>
    <row r="52" spans="1:14" s="106" customFormat="1" ht="14.1" customHeight="1" x14ac:dyDescent="0.25">
      <c r="A52" s="250" t="s">
        <v>111</v>
      </c>
      <c r="B52" s="251" t="s">
        <v>111</v>
      </c>
      <c r="C52" s="261"/>
      <c r="D52" s="261">
        <v>231</v>
      </c>
      <c r="E52" s="261"/>
      <c r="F52" s="278" t="s">
        <v>130</v>
      </c>
      <c r="G52" s="278" t="s">
        <v>206</v>
      </c>
      <c r="H52" s="258" t="s">
        <v>116</v>
      </c>
      <c r="I52" s="258" t="s">
        <v>116</v>
      </c>
      <c r="J52" s="258" t="s">
        <v>116</v>
      </c>
      <c r="K52" s="258" t="s">
        <v>116</v>
      </c>
      <c r="L52" s="259">
        <v>0</v>
      </c>
      <c r="M52" s="263">
        <v>28000</v>
      </c>
      <c r="N52" s="254" t="s">
        <v>208</v>
      </c>
    </row>
    <row r="53" spans="1:14" s="106" customFormat="1" ht="14.1" customHeight="1" x14ac:dyDescent="0.25">
      <c r="A53" s="250" t="s">
        <v>111</v>
      </c>
      <c r="B53" s="251" t="s">
        <v>111</v>
      </c>
      <c r="C53" s="261"/>
      <c r="D53" s="261">
        <v>231</v>
      </c>
      <c r="E53" s="261"/>
      <c r="F53" s="278" t="s">
        <v>209</v>
      </c>
      <c r="G53" s="278" t="s">
        <v>210</v>
      </c>
      <c r="H53" s="262" t="s">
        <v>116</v>
      </c>
      <c r="I53" s="262" t="s">
        <v>116</v>
      </c>
      <c r="J53" s="262" t="s">
        <v>116</v>
      </c>
      <c r="K53" s="262" t="s">
        <v>116</v>
      </c>
      <c r="L53" s="263">
        <v>0</v>
      </c>
      <c r="M53" s="263">
        <v>20000</v>
      </c>
      <c r="N53" s="254" t="s">
        <v>211</v>
      </c>
    </row>
    <row r="54" spans="1:14" s="106" customFormat="1" ht="14.1" customHeight="1" x14ac:dyDescent="0.25">
      <c r="A54" s="250" t="s">
        <v>111</v>
      </c>
      <c r="B54" s="251" t="s">
        <v>111</v>
      </c>
      <c r="C54" s="261"/>
      <c r="D54" s="261" t="s">
        <v>115</v>
      </c>
      <c r="E54" s="261"/>
      <c r="F54" s="278" t="s">
        <v>192</v>
      </c>
      <c r="G54" s="282" t="s">
        <v>193</v>
      </c>
      <c r="H54" s="283" t="s">
        <v>116</v>
      </c>
      <c r="I54" s="283" t="s">
        <v>116</v>
      </c>
      <c r="J54" s="283" t="s">
        <v>116</v>
      </c>
      <c r="K54" s="283" t="s">
        <v>116</v>
      </c>
      <c r="L54" s="263">
        <v>0</v>
      </c>
      <c r="M54" s="263">
        <v>20000</v>
      </c>
      <c r="N54" s="254" t="s">
        <v>92</v>
      </c>
    </row>
    <row r="55" spans="1:14" s="106" customFormat="1" ht="14.1" customHeight="1" x14ac:dyDescent="0.25">
      <c r="A55" s="255" t="s">
        <v>111</v>
      </c>
      <c r="B55" s="256" t="s">
        <v>111</v>
      </c>
      <c r="C55" s="257"/>
      <c r="D55" s="257" t="s">
        <v>115</v>
      </c>
      <c r="E55" s="261"/>
      <c r="F55" s="278" t="s">
        <v>161</v>
      </c>
      <c r="G55" s="278" t="s">
        <v>21</v>
      </c>
      <c r="H55" s="262" t="s">
        <v>116</v>
      </c>
      <c r="I55" s="262" t="s">
        <v>116</v>
      </c>
      <c r="J55" s="262" t="s">
        <v>116</v>
      </c>
      <c r="K55" s="262" t="s">
        <v>116</v>
      </c>
      <c r="L55" s="263">
        <v>0</v>
      </c>
      <c r="M55" s="263">
        <v>77041</v>
      </c>
      <c r="N55" s="254" t="s">
        <v>195</v>
      </c>
    </row>
    <row r="56" spans="1:14" s="106" customFormat="1" ht="14.1" customHeight="1" thickBot="1" x14ac:dyDescent="0.3">
      <c r="A56" s="250" t="s">
        <v>111</v>
      </c>
      <c r="B56" s="251" t="s">
        <v>111</v>
      </c>
      <c r="C56" s="261"/>
      <c r="D56" s="261" t="s">
        <v>115</v>
      </c>
      <c r="E56" s="280"/>
      <c r="F56" s="284" t="s">
        <v>161</v>
      </c>
      <c r="G56" s="284" t="s">
        <v>71</v>
      </c>
      <c r="H56" s="285" t="s">
        <v>116</v>
      </c>
      <c r="I56" s="285" t="s">
        <v>116</v>
      </c>
      <c r="J56" s="285" t="s">
        <v>116</v>
      </c>
      <c r="K56" s="285" t="s">
        <v>116</v>
      </c>
      <c r="L56" s="286">
        <v>0</v>
      </c>
      <c r="M56" s="286">
        <v>-81172</v>
      </c>
      <c r="N56" s="281" t="s">
        <v>196</v>
      </c>
    </row>
    <row r="57" spans="1:14" s="107" customFormat="1" ht="14.1" customHeight="1" thickBot="1" x14ac:dyDescent="0.25">
      <c r="A57" s="305" t="s">
        <v>117</v>
      </c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264">
        <f>SUM(L35:L56)</f>
        <v>5796524</v>
      </c>
      <c r="M57" s="264">
        <f>SUM(M35:M56)</f>
        <v>5796524</v>
      </c>
      <c r="N57" s="265"/>
    </row>
    <row r="58" spans="1:14" s="1" customFormat="1" ht="15" customHeight="1" x14ac:dyDescent="0.25">
      <c r="A58" s="108" t="s">
        <v>20</v>
      </c>
      <c r="B58" s="108"/>
      <c r="C58" s="108"/>
      <c r="D58" s="108"/>
      <c r="E58" s="109"/>
      <c r="F58" s="110"/>
      <c r="G58" s="266"/>
      <c r="H58" s="266"/>
      <c r="I58" s="266"/>
      <c r="J58" s="266"/>
      <c r="K58" s="266"/>
      <c r="L58" s="279"/>
      <c r="M58" s="279"/>
      <c r="N58" s="266"/>
    </row>
  </sheetData>
  <mergeCells count="6">
    <mergeCell ref="A57:K57"/>
    <mergeCell ref="A7:K7"/>
    <mergeCell ref="A13:K13"/>
    <mergeCell ref="A19:K19"/>
    <mergeCell ref="A25:K25"/>
    <mergeCell ref="A31:K31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A49" workbookViewId="0">
      <selection activeCell="I41" sqref="I41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186" t="s">
        <v>0</v>
      </c>
      <c r="B1" s="187"/>
      <c r="C1" s="188"/>
      <c r="D1" s="40"/>
      <c r="E1" s="41"/>
      <c r="F1" s="42"/>
      <c r="H1" s="124" t="s">
        <v>124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23" t="s">
        <v>125</v>
      </c>
    </row>
    <row r="3" spans="1:17" s="43" customFormat="1" ht="30.75" customHeight="1" thickBot="1" x14ac:dyDescent="0.3">
      <c r="A3" s="125" t="s">
        <v>1</v>
      </c>
      <c r="B3" s="126" t="s">
        <v>2</v>
      </c>
      <c r="C3" s="346" t="s">
        <v>3</v>
      </c>
      <c r="D3" s="346"/>
      <c r="E3" s="131" t="s">
        <v>63</v>
      </c>
      <c r="F3" s="131" t="s">
        <v>64</v>
      </c>
      <c r="G3" s="132" t="s">
        <v>62</v>
      </c>
      <c r="H3" s="133" t="s">
        <v>197</v>
      </c>
      <c r="I3" s="134" t="s">
        <v>127</v>
      </c>
      <c r="J3" s="135" t="s">
        <v>128</v>
      </c>
    </row>
    <row r="4" spans="1:17" s="36" customFormat="1" ht="16.5" customHeight="1" thickBot="1" x14ac:dyDescent="0.3">
      <c r="A4" s="324" t="s">
        <v>5</v>
      </c>
      <c r="B4" s="325"/>
      <c r="C4" s="325"/>
      <c r="D4" s="326"/>
      <c r="E4" s="69">
        <v>86467815.379999995</v>
      </c>
      <c r="F4" s="69">
        <v>86209291.019999996</v>
      </c>
      <c r="G4" s="70">
        <v>76000000</v>
      </c>
      <c r="H4" s="127">
        <v>6001008</v>
      </c>
      <c r="I4" s="128">
        <f>SUM(-14452+142126.17+6001008)</f>
        <v>6128682.1699999999</v>
      </c>
      <c r="J4" s="129">
        <f>SUM(G4+I4)</f>
        <v>82128682.170000002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61" t="s">
        <v>19</v>
      </c>
      <c r="B6" s="161"/>
      <c r="C6" s="161"/>
      <c r="D6" s="161"/>
      <c r="E6" s="161"/>
      <c r="F6" s="161"/>
      <c r="G6" s="162"/>
      <c r="H6" s="124" t="s">
        <v>124</v>
      </c>
      <c r="I6" s="130"/>
      <c r="J6" s="130"/>
      <c r="K6" s="130"/>
      <c r="L6" s="130"/>
      <c r="M6" s="130"/>
      <c r="N6" s="130"/>
      <c r="O6" s="130"/>
      <c r="P6" s="130"/>
      <c r="Q6" s="130"/>
    </row>
    <row r="7" spans="1:17" s="36" customFormat="1" ht="8.1" customHeight="1" thickBot="1" x14ac:dyDescent="0.35">
      <c r="A7" s="163"/>
      <c r="B7" s="163"/>
      <c r="C7" s="163"/>
      <c r="D7" s="163"/>
      <c r="E7" s="163"/>
      <c r="F7" s="163"/>
      <c r="G7" s="164"/>
      <c r="H7" s="123" t="s">
        <v>125</v>
      </c>
    </row>
    <row r="8" spans="1:17" s="43" customFormat="1" ht="30.75" customHeight="1" thickBot="1" x14ac:dyDescent="0.3">
      <c r="A8" s="125" t="s">
        <v>1</v>
      </c>
      <c r="B8" s="126" t="s">
        <v>2</v>
      </c>
      <c r="C8" s="346" t="s">
        <v>3</v>
      </c>
      <c r="D8" s="346"/>
      <c r="E8" s="131" t="s">
        <v>63</v>
      </c>
      <c r="F8" s="131" t="s">
        <v>64</v>
      </c>
      <c r="G8" s="132" t="s">
        <v>62</v>
      </c>
      <c r="H8" s="133" t="s">
        <v>134</v>
      </c>
      <c r="I8" s="134" t="s">
        <v>127</v>
      </c>
      <c r="J8" s="135" t="s">
        <v>128</v>
      </c>
    </row>
    <row r="9" spans="1:17" s="43" customFormat="1" ht="42" customHeight="1" x14ac:dyDescent="0.25">
      <c r="A9" s="136" t="s">
        <v>4</v>
      </c>
      <c r="B9" s="137" t="s">
        <v>14</v>
      </c>
      <c r="C9" s="350" t="s">
        <v>126</v>
      </c>
      <c r="D9" s="350"/>
      <c r="E9" s="165">
        <v>4592254.4000000004</v>
      </c>
      <c r="F9" s="165">
        <v>2363406.1800000002</v>
      </c>
      <c r="G9" s="138">
        <v>7436980.1799999997</v>
      </c>
      <c r="H9" s="139">
        <v>0</v>
      </c>
      <c r="I9" s="140">
        <f>SUM(H9)</f>
        <v>0</v>
      </c>
      <c r="J9" s="141">
        <f>SUM(G9+I9)</f>
        <v>7436980.1799999997</v>
      </c>
    </row>
    <row r="10" spans="1:17" s="43" customFormat="1" ht="15.95" customHeight="1" x14ac:dyDescent="0.25">
      <c r="A10" s="142" t="s">
        <v>4</v>
      </c>
      <c r="B10" s="143" t="s">
        <v>15</v>
      </c>
      <c r="C10" s="351" t="s">
        <v>43</v>
      </c>
      <c r="D10" s="351"/>
      <c r="E10" s="144">
        <v>7000000</v>
      </c>
      <c r="F10" s="145">
        <v>6948038.96</v>
      </c>
      <c r="G10" s="146">
        <v>18051961.039999999</v>
      </c>
      <c r="H10" s="147">
        <v>0</v>
      </c>
      <c r="I10" s="148">
        <f t="shared" ref="I10:I11" si="0">SUM(H10)</f>
        <v>0</v>
      </c>
      <c r="J10" s="149">
        <f t="shared" ref="J10:J11" si="1">SUM(G10+I10)</f>
        <v>18051961.039999999</v>
      </c>
    </row>
    <row r="11" spans="1:17" s="43" customFormat="1" ht="15.95" customHeight="1" thickBot="1" x14ac:dyDescent="0.3">
      <c r="A11" s="150" t="s">
        <v>4</v>
      </c>
      <c r="B11" s="151" t="s">
        <v>16</v>
      </c>
      <c r="C11" s="347" t="s">
        <v>44</v>
      </c>
      <c r="D11" s="347"/>
      <c r="E11" s="152">
        <v>0</v>
      </c>
      <c r="F11" s="167">
        <v>199851.03</v>
      </c>
      <c r="G11" s="153">
        <v>0</v>
      </c>
      <c r="H11" s="154">
        <v>0</v>
      </c>
      <c r="I11" s="155">
        <f t="shared" si="0"/>
        <v>0</v>
      </c>
      <c r="J11" s="156">
        <f t="shared" si="1"/>
        <v>0</v>
      </c>
    </row>
    <row r="12" spans="1:17" s="43" customFormat="1" ht="15.75" thickBot="1" x14ac:dyDescent="0.3">
      <c r="A12" s="348" t="s">
        <v>45</v>
      </c>
      <c r="B12" s="349"/>
      <c r="C12" s="349"/>
      <c r="D12" s="349"/>
      <c r="E12" s="166">
        <f>SUM(E9:E11)</f>
        <v>11592254.4</v>
      </c>
      <c r="F12" s="166">
        <f>SUM(F9:F11)</f>
        <v>9511296.1699999999</v>
      </c>
      <c r="G12" s="157">
        <f>SUM(G9:G11)</f>
        <v>25488941.219999999</v>
      </c>
      <c r="H12" s="290">
        <f t="shared" ref="H12:J12" si="2">SUM(H9:H11)</f>
        <v>0</v>
      </c>
      <c r="I12" s="158">
        <f t="shared" si="2"/>
        <v>0</v>
      </c>
      <c r="J12" s="159">
        <f t="shared" si="2"/>
        <v>25488941.219999999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60"/>
    </row>
    <row r="14" spans="1:17" s="43" customFormat="1" ht="18.75" customHeight="1" thickBot="1" x14ac:dyDescent="0.3">
      <c r="A14" s="327" t="s">
        <v>46</v>
      </c>
      <c r="B14" s="327"/>
      <c r="C14" s="327"/>
      <c r="D14" s="327"/>
      <c r="E14" s="47"/>
      <c r="I14" s="334">
        <f>SUM(J4+J12)</f>
        <v>107617623.39</v>
      </c>
      <c r="J14" s="335"/>
    </row>
    <row r="15" spans="1:17" s="43" customFormat="1" ht="14.45" customHeight="1" x14ac:dyDescent="0.25">
      <c r="A15" s="289"/>
      <c r="B15" s="289"/>
      <c r="C15" s="289"/>
      <c r="D15" s="289"/>
      <c r="E15" s="47"/>
      <c r="I15" s="185"/>
      <c r="J15" s="185"/>
    </row>
    <row r="16" spans="1:17" s="43" customFormat="1" ht="14.45" customHeight="1" x14ac:dyDescent="0.25">
      <c r="A16" s="289"/>
      <c r="B16" s="289"/>
      <c r="C16" s="289"/>
      <c r="D16" s="289"/>
      <c r="E16" s="47"/>
      <c r="I16" s="185"/>
      <c r="J16" s="185"/>
    </row>
    <row r="17" spans="1:10" s="43" customFormat="1" ht="14.45" customHeight="1" x14ac:dyDescent="0.25">
      <c r="A17" s="289"/>
      <c r="B17" s="289"/>
      <c r="C17" s="289"/>
      <c r="D17" s="289"/>
      <c r="E17" s="47"/>
      <c r="I17" s="185"/>
      <c r="J17" s="185"/>
    </row>
    <row r="18" spans="1:10" s="43" customFormat="1" ht="14.45" customHeight="1" x14ac:dyDescent="0.25">
      <c r="A18" s="289"/>
      <c r="B18" s="289"/>
      <c r="C18" s="289"/>
      <c r="D18" s="289"/>
      <c r="E18" s="47"/>
      <c r="I18" s="185"/>
      <c r="J18" s="185"/>
    </row>
    <row r="19" spans="1:10" s="43" customFormat="1" ht="14.45" customHeight="1" x14ac:dyDescent="0.25">
      <c r="A19" s="289"/>
      <c r="B19" s="289"/>
      <c r="C19" s="289"/>
      <c r="D19" s="289"/>
      <c r="E19" s="47"/>
      <c r="I19" s="185"/>
      <c r="J19" s="185"/>
    </row>
    <row r="20" spans="1:10" s="43" customFormat="1" ht="14.45" customHeight="1" x14ac:dyDescent="0.25">
      <c r="A20" s="289"/>
      <c r="B20" s="289"/>
      <c r="C20" s="289"/>
      <c r="D20" s="289"/>
      <c r="E20" s="47"/>
      <c r="I20" s="185"/>
      <c r="J20" s="185"/>
    </row>
    <row r="21" spans="1:10" s="43" customFormat="1" ht="14.45" customHeight="1" x14ac:dyDescent="0.25">
      <c r="A21" s="289"/>
      <c r="B21" s="289"/>
      <c r="C21" s="289"/>
      <c r="D21" s="289"/>
      <c r="E21" s="47"/>
      <c r="I21" s="185"/>
      <c r="J21" s="185"/>
    </row>
    <row r="22" spans="1:10" s="43" customFormat="1" ht="14.45" customHeight="1" x14ac:dyDescent="0.25">
      <c r="A22" s="289"/>
      <c r="B22" s="289"/>
      <c r="C22" s="289"/>
      <c r="D22" s="289"/>
      <c r="E22" s="47"/>
      <c r="I22" s="185"/>
      <c r="J22" s="185"/>
    </row>
    <row r="23" spans="1:10" s="43" customFormat="1" ht="14.45" customHeight="1" x14ac:dyDescent="0.25">
      <c r="A23" s="289"/>
      <c r="B23" s="289"/>
      <c r="C23" s="289"/>
      <c r="D23" s="289"/>
      <c r="E23" s="47"/>
      <c r="I23" s="185"/>
      <c r="J23" s="185"/>
    </row>
    <row r="24" spans="1:10" s="43" customFormat="1" ht="14.45" customHeight="1" x14ac:dyDescent="0.25">
      <c r="A24" s="289"/>
      <c r="B24" s="289"/>
      <c r="C24" s="289"/>
      <c r="D24" s="289"/>
      <c r="E24" s="47"/>
      <c r="I24" s="185"/>
      <c r="J24" s="185"/>
    </row>
    <row r="25" spans="1:10" s="43" customFormat="1" ht="14.45" customHeight="1" x14ac:dyDescent="0.25">
      <c r="A25" s="289"/>
      <c r="B25" s="289"/>
      <c r="C25" s="289"/>
      <c r="D25" s="289"/>
      <c r="E25" s="47"/>
      <c r="I25" s="185"/>
      <c r="J25" s="185"/>
    </row>
    <row r="26" spans="1:10" s="43" customFormat="1" ht="14.45" customHeight="1" x14ac:dyDescent="0.25">
      <c r="A26" s="289"/>
      <c r="B26" s="289"/>
      <c r="C26" s="289"/>
      <c r="D26" s="289"/>
      <c r="E26" s="47"/>
      <c r="I26" s="185"/>
      <c r="J26" s="185"/>
    </row>
    <row r="27" spans="1:10" s="43" customFormat="1" ht="14.45" customHeight="1" x14ac:dyDescent="0.25">
      <c r="A27" s="289"/>
      <c r="B27" s="289"/>
      <c r="C27" s="289"/>
      <c r="D27" s="289"/>
      <c r="E27" s="47"/>
      <c r="I27" s="185"/>
      <c r="J27" s="185"/>
    </row>
    <row r="28" spans="1:10" s="43" customFormat="1" ht="14.45" customHeight="1" x14ac:dyDescent="0.25">
      <c r="A28" s="289"/>
      <c r="B28" s="289"/>
      <c r="C28" s="289"/>
      <c r="D28" s="289"/>
      <c r="E28" s="47"/>
      <c r="I28" s="185"/>
      <c r="J28" s="185"/>
    </row>
    <row r="29" spans="1:10" s="43" customFormat="1" ht="14.45" customHeight="1" thickBot="1" x14ac:dyDescent="0.3">
      <c r="A29" s="289"/>
      <c r="B29" s="289"/>
      <c r="C29" s="289"/>
      <c r="D29" s="289"/>
      <c r="E29" s="47"/>
      <c r="I29" s="185"/>
      <c r="J29" s="185"/>
    </row>
    <row r="30" spans="1:10" s="43" customFormat="1" ht="24.95" customHeight="1" x14ac:dyDescent="0.25">
      <c r="A30" s="190" t="s">
        <v>6</v>
      </c>
      <c r="B30" s="190"/>
      <c r="C30" s="190"/>
      <c r="D30" s="40"/>
      <c r="E30" s="41"/>
      <c r="F30" s="42"/>
      <c r="H30" s="124" t="s">
        <v>124</v>
      </c>
    </row>
    <row r="31" spans="1:10" s="43" customFormat="1" ht="8.1" customHeight="1" thickBot="1" x14ac:dyDescent="0.3">
      <c r="A31" s="189"/>
      <c r="B31" s="189"/>
      <c r="C31" s="189"/>
      <c r="D31" s="40"/>
      <c r="E31" s="41"/>
      <c r="F31" s="42"/>
      <c r="H31" s="123" t="s">
        <v>125</v>
      </c>
    </row>
    <row r="32" spans="1:10" s="1" customFormat="1" ht="29.25" customHeight="1" thickBot="1" x14ac:dyDescent="0.3">
      <c r="A32" s="51" t="s">
        <v>50</v>
      </c>
      <c r="B32" s="330" t="s">
        <v>3</v>
      </c>
      <c r="C32" s="331"/>
      <c r="D32" s="52"/>
      <c r="E32" s="131" t="s">
        <v>63</v>
      </c>
      <c r="F32" s="131" t="s">
        <v>64</v>
      </c>
      <c r="G32" s="132" t="s">
        <v>62</v>
      </c>
      <c r="H32" s="133" t="s">
        <v>197</v>
      </c>
      <c r="I32" s="134" t="s">
        <v>127</v>
      </c>
      <c r="J32" s="135" t="s">
        <v>128</v>
      </c>
    </row>
    <row r="33" spans="1:17" ht="14.45" customHeight="1" x14ac:dyDescent="0.25">
      <c r="A33" s="53" t="s">
        <v>51</v>
      </c>
      <c r="B33" s="336" t="s">
        <v>17</v>
      </c>
      <c r="C33" s="337"/>
      <c r="D33" s="54"/>
      <c r="E33" s="55">
        <v>6832000</v>
      </c>
      <c r="F33" s="55">
        <v>6831061.4199999999</v>
      </c>
      <c r="G33" s="56">
        <v>10000000</v>
      </c>
      <c r="H33" s="169">
        <v>0</v>
      </c>
      <c r="I33" s="170">
        <f>SUM(0+0)</f>
        <v>0</v>
      </c>
      <c r="J33" s="171">
        <f>SUM(G33+I33)</f>
        <v>10000000</v>
      </c>
    </row>
    <row r="34" spans="1:17" ht="14.45" customHeight="1" x14ac:dyDescent="0.25">
      <c r="A34" s="57" t="s">
        <v>55</v>
      </c>
      <c r="B34" s="58" t="s">
        <v>56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72">
        <v>14993</v>
      </c>
      <c r="I34" s="173">
        <f>SUM(14993)</f>
        <v>14993</v>
      </c>
      <c r="J34" s="174">
        <f t="shared" ref="J34:J37" si="3">SUM(G34+I34)</f>
        <v>10014993</v>
      </c>
    </row>
    <row r="35" spans="1:17" ht="14.45" customHeight="1" x14ac:dyDescent="0.25">
      <c r="A35" s="57" t="s">
        <v>52</v>
      </c>
      <c r="B35" s="338" t="s">
        <v>53</v>
      </c>
      <c r="C35" s="339"/>
      <c r="D35" s="60"/>
      <c r="E35" s="61">
        <v>53174374.560000002</v>
      </c>
      <c r="F35" s="61">
        <v>52415044.119999997</v>
      </c>
      <c r="G35" s="62">
        <v>53000000</v>
      </c>
      <c r="H35" s="172">
        <v>368172</v>
      </c>
      <c r="I35" s="175">
        <f>SUM(-14452+142126.17+368172)</f>
        <v>495846.17000000004</v>
      </c>
      <c r="J35" s="174">
        <f t="shared" si="3"/>
        <v>53495846.170000002</v>
      </c>
    </row>
    <row r="36" spans="1:17" ht="14.45" customHeight="1" x14ac:dyDescent="0.25">
      <c r="A36" s="57" t="s">
        <v>21</v>
      </c>
      <c r="B36" s="58" t="s">
        <v>82</v>
      </c>
      <c r="C36" s="63"/>
      <c r="D36" s="64"/>
      <c r="E36" s="61">
        <v>1871154.5</v>
      </c>
      <c r="F36" s="61">
        <v>1836908.25</v>
      </c>
      <c r="G36" s="62">
        <v>2000000</v>
      </c>
      <c r="H36" s="172">
        <v>53000</v>
      </c>
      <c r="I36" s="173">
        <f>SUM(53000)</f>
        <v>53000</v>
      </c>
      <c r="J36" s="174">
        <f t="shared" si="3"/>
        <v>2053000</v>
      </c>
    </row>
    <row r="37" spans="1:17" ht="14.45" customHeight="1" thickBot="1" x14ac:dyDescent="0.3">
      <c r="A37" s="65" t="s">
        <v>71</v>
      </c>
      <c r="B37" s="176" t="s">
        <v>18</v>
      </c>
      <c r="C37" s="177"/>
      <c r="D37" s="66"/>
      <c r="E37" s="67">
        <v>24732046.02</v>
      </c>
      <c r="F37" s="67">
        <v>24242055.23</v>
      </c>
      <c r="G37" s="68">
        <v>25000000</v>
      </c>
      <c r="H37" s="178">
        <v>5564843</v>
      </c>
      <c r="I37" s="179">
        <f>SUM(5564843)</f>
        <v>5564843</v>
      </c>
      <c r="J37" s="180">
        <f t="shared" si="3"/>
        <v>30564843</v>
      </c>
    </row>
    <row r="38" spans="1:17" ht="16.5" customHeight="1" thickBot="1" x14ac:dyDescent="0.3">
      <c r="A38" s="340" t="s">
        <v>13</v>
      </c>
      <c r="B38" s="341"/>
      <c r="C38" s="341"/>
      <c r="D38" s="342"/>
      <c r="E38" s="181">
        <f t="shared" ref="E38:J38" si="4">SUM(E33:E37)</f>
        <v>96496919.179999992</v>
      </c>
      <c r="F38" s="181">
        <f t="shared" si="4"/>
        <v>94157436.590000004</v>
      </c>
      <c r="G38" s="182">
        <f t="shared" si="4"/>
        <v>100000000</v>
      </c>
      <c r="H38" s="183">
        <f t="shared" si="4"/>
        <v>6001008</v>
      </c>
      <c r="I38" s="184">
        <f t="shared" si="4"/>
        <v>6128682.1699999999</v>
      </c>
      <c r="J38" s="184">
        <f t="shared" si="4"/>
        <v>106128682.17</v>
      </c>
    </row>
    <row r="39" spans="1:17" ht="15.95" customHeight="1" x14ac:dyDescent="0.25">
      <c r="A39" s="343" t="s">
        <v>72</v>
      </c>
      <c r="B39" s="343"/>
      <c r="C39" s="343"/>
      <c r="D39" s="343"/>
      <c r="E39" s="343"/>
      <c r="F39" s="343"/>
      <c r="G39" s="71">
        <v>70000000</v>
      </c>
      <c r="H39" s="71">
        <f>SUM(H38)</f>
        <v>6001008</v>
      </c>
      <c r="I39" s="71">
        <f>SUM(-14452+142126.17+6001008)</f>
        <v>6128682.1699999999</v>
      </c>
      <c r="J39" s="71">
        <f>SUM(G39+I39)</f>
        <v>76128682.170000002</v>
      </c>
    </row>
    <row r="40" spans="1:17" ht="15.95" customHeight="1" thickBot="1" x14ac:dyDescent="0.3">
      <c r="A40" s="344" t="s">
        <v>73</v>
      </c>
      <c r="B40" s="344"/>
      <c r="C40" s="344"/>
      <c r="D40" s="344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7" ht="15.75" thickBot="1" x14ac:dyDescent="0.3">
      <c r="A41" s="345" t="s">
        <v>83</v>
      </c>
      <c r="B41" s="345"/>
      <c r="C41" s="345"/>
      <c r="D41" s="345"/>
      <c r="E41" s="345"/>
      <c r="F41" s="345"/>
      <c r="G41" s="345"/>
      <c r="H41" s="168"/>
      <c r="I41" s="168"/>
      <c r="J41" s="168"/>
    </row>
    <row r="42" spans="1:17" s="36" customFormat="1" ht="24.95" customHeight="1" x14ac:dyDescent="0.3">
      <c r="A42" s="161" t="s">
        <v>19</v>
      </c>
      <c r="B42" s="161"/>
      <c r="C42" s="161"/>
      <c r="D42" s="161"/>
      <c r="E42" s="161"/>
      <c r="F42" s="161"/>
      <c r="G42" s="162"/>
      <c r="H42" s="124" t="s">
        <v>124</v>
      </c>
      <c r="I42" s="130"/>
      <c r="J42" s="130"/>
      <c r="K42" s="130"/>
      <c r="L42" s="130"/>
      <c r="M42" s="130"/>
      <c r="N42" s="130"/>
      <c r="O42" s="130"/>
      <c r="P42" s="130"/>
      <c r="Q42" s="130"/>
    </row>
    <row r="43" spans="1:17" s="36" customFormat="1" ht="8.1" customHeight="1" thickBot="1" x14ac:dyDescent="0.35">
      <c r="A43" s="163"/>
      <c r="B43" s="163"/>
      <c r="C43" s="163"/>
      <c r="D43" s="163"/>
      <c r="E43" s="163"/>
      <c r="F43" s="163"/>
      <c r="G43" s="164"/>
      <c r="H43" s="123" t="s">
        <v>125</v>
      </c>
    </row>
    <row r="44" spans="1:17" s="43" customFormat="1" ht="30.75" customHeight="1" thickBot="1" x14ac:dyDescent="0.3">
      <c r="A44" s="125" t="s">
        <v>1</v>
      </c>
      <c r="B44" s="126" t="s">
        <v>2</v>
      </c>
      <c r="C44" s="346" t="s">
        <v>3</v>
      </c>
      <c r="D44" s="346"/>
      <c r="E44" s="131" t="s">
        <v>63</v>
      </c>
      <c r="F44" s="131" t="s">
        <v>64</v>
      </c>
      <c r="G44" s="132" t="s">
        <v>62</v>
      </c>
      <c r="H44" s="133" t="s">
        <v>197</v>
      </c>
      <c r="I44" s="134" t="s">
        <v>127</v>
      </c>
      <c r="J44" s="135" t="s">
        <v>128</v>
      </c>
    </row>
    <row r="45" spans="1:17" ht="15" customHeight="1" thickBot="1" x14ac:dyDescent="0.3">
      <c r="A45" s="90" t="s">
        <v>4</v>
      </c>
      <c r="B45" s="91" t="s">
        <v>47</v>
      </c>
      <c r="C45" s="332" t="s">
        <v>48</v>
      </c>
      <c r="D45" s="333"/>
      <c r="E45" s="74">
        <v>1563150.6</v>
      </c>
      <c r="F45" s="74">
        <v>1563150.6</v>
      </c>
      <c r="G45" s="75">
        <v>1488941.22</v>
      </c>
      <c r="H45" s="191">
        <v>0</v>
      </c>
      <c r="I45" s="192">
        <v>0</v>
      </c>
      <c r="J45" s="193">
        <f>SUM(G45+I45)</f>
        <v>1488941.22</v>
      </c>
    </row>
    <row r="46" spans="1:17" ht="16.5" customHeight="1" thickBot="1" x14ac:dyDescent="0.3">
      <c r="A46" s="324" t="s">
        <v>54</v>
      </c>
      <c r="B46" s="325"/>
      <c r="C46" s="325"/>
      <c r="D46" s="326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184">
        <f t="shared" ref="H46:J46" si="5">SUM(H45)</f>
        <v>0</v>
      </c>
      <c r="I46" s="184">
        <f t="shared" si="5"/>
        <v>0</v>
      </c>
      <c r="J46" s="184">
        <f t="shared" si="5"/>
        <v>1488941.22</v>
      </c>
    </row>
    <row r="47" spans="1:17" ht="5.0999999999999996" customHeight="1" thickBot="1" x14ac:dyDescent="0.3">
      <c r="A47" s="289"/>
      <c r="B47" s="289"/>
      <c r="C47" s="289"/>
      <c r="D47" s="289"/>
      <c r="E47" s="289"/>
      <c r="F47" s="289"/>
      <c r="G47" s="289"/>
    </row>
    <row r="48" spans="1:17" s="1" customFormat="1" ht="19.5" thickBot="1" x14ac:dyDescent="0.3">
      <c r="A48" s="327" t="s">
        <v>49</v>
      </c>
      <c r="B48" s="327"/>
      <c r="C48" s="327"/>
      <c r="D48" s="327"/>
      <c r="E48" s="327"/>
      <c r="F48" s="289"/>
      <c r="G48" s="289"/>
      <c r="I48" s="334">
        <f>SUM(J38+J46)</f>
        <v>107617623.39</v>
      </c>
      <c r="J48" s="335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87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87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x14ac:dyDescent="0.25">
      <c r="A58" s="76"/>
      <c r="B58" s="76"/>
      <c r="C58" s="76"/>
      <c r="D58" s="76"/>
      <c r="E58" s="76"/>
      <c r="F58" s="77"/>
      <c r="G58" s="77"/>
    </row>
    <row r="59" spans="1:10" s="34" customFormat="1" ht="14.45" customHeight="1" thickBot="1" x14ac:dyDescent="0.3">
      <c r="A59" s="76"/>
      <c r="B59" s="76"/>
      <c r="C59" s="76"/>
      <c r="D59" s="76"/>
      <c r="E59" s="76"/>
      <c r="F59" s="77"/>
      <c r="G59" s="77"/>
    </row>
    <row r="60" spans="1:10" ht="21" x14ac:dyDescent="0.25">
      <c r="A60" s="78" t="s">
        <v>84</v>
      </c>
      <c r="B60" s="78"/>
      <c r="H60" s="124" t="s">
        <v>124</v>
      </c>
      <c r="I60" s="130"/>
      <c r="J60" s="130"/>
    </row>
    <row r="61" spans="1:10" s="35" customFormat="1" ht="13.5" customHeight="1" thickBot="1" x14ac:dyDescent="0.3">
      <c r="A61" s="82" t="s">
        <v>58</v>
      </c>
      <c r="B61" s="82"/>
      <c r="C61" s="82"/>
      <c r="D61" s="82"/>
      <c r="E61" s="83"/>
      <c r="F61" s="83"/>
      <c r="G61" s="84"/>
      <c r="H61" s="123" t="s">
        <v>125</v>
      </c>
      <c r="I61" s="36"/>
      <c r="J61" s="36"/>
    </row>
    <row r="62" spans="1:10" s="35" customFormat="1" ht="30.75" customHeight="1" thickBot="1" x14ac:dyDescent="0.25">
      <c r="A62" s="51" t="s">
        <v>1</v>
      </c>
      <c r="B62" s="73" t="s">
        <v>2</v>
      </c>
      <c r="C62" s="85" t="s">
        <v>3</v>
      </c>
      <c r="D62" s="330" t="s">
        <v>60</v>
      </c>
      <c r="E62" s="331"/>
      <c r="F62" s="331"/>
      <c r="G62" s="86" t="s">
        <v>62</v>
      </c>
      <c r="H62" s="199" t="s">
        <v>197</v>
      </c>
      <c r="I62" s="200" t="s">
        <v>127</v>
      </c>
      <c r="J62" s="201" t="s">
        <v>128</v>
      </c>
    </row>
    <row r="63" spans="1:10" s="1" customFormat="1" ht="18" customHeight="1" x14ac:dyDescent="0.25">
      <c r="A63" s="272">
        <v>1032</v>
      </c>
      <c r="B63" s="273">
        <v>5225</v>
      </c>
      <c r="C63" s="98" t="s">
        <v>7</v>
      </c>
      <c r="D63" s="328" t="s">
        <v>89</v>
      </c>
      <c r="E63" s="329"/>
      <c r="F63" s="329"/>
      <c r="G63" s="99">
        <v>4644</v>
      </c>
      <c r="H63" s="194">
        <v>0</v>
      </c>
      <c r="I63" s="195">
        <v>0</v>
      </c>
      <c r="J63" s="196">
        <f>SUM(G63+I63)</f>
        <v>4644</v>
      </c>
    </row>
    <row r="64" spans="1:10" s="2" customFormat="1" ht="18" customHeight="1" x14ac:dyDescent="0.25">
      <c r="A64" s="92">
        <v>2143</v>
      </c>
      <c r="B64" s="93">
        <v>5229</v>
      </c>
      <c r="C64" s="87" t="s">
        <v>8</v>
      </c>
      <c r="D64" s="309" t="s">
        <v>90</v>
      </c>
      <c r="E64" s="310"/>
      <c r="F64" s="310"/>
      <c r="G64" s="88">
        <v>13566</v>
      </c>
      <c r="H64" s="197">
        <v>-7</v>
      </c>
      <c r="I64" s="195">
        <f>SUM(-7)</f>
        <v>-7</v>
      </c>
      <c r="J64" s="196">
        <f t="shared" ref="J64:J85" si="6">SUM(G64+I64)</f>
        <v>13559</v>
      </c>
    </row>
    <row r="65" spans="1:10" ht="18" customHeight="1" x14ac:dyDescent="0.25">
      <c r="A65" s="92">
        <v>2143</v>
      </c>
      <c r="B65" s="93">
        <v>5229</v>
      </c>
      <c r="C65" s="87" t="s">
        <v>8</v>
      </c>
      <c r="D65" s="309" t="s">
        <v>80</v>
      </c>
      <c r="E65" s="310"/>
      <c r="F65" s="310"/>
      <c r="G65" s="88">
        <v>4500</v>
      </c>
      <c r="H65" s="197">
        <v>0</v>
      </c>
      <c r="I65" s="195">
        <f t="shared" ref="I65:I85" si="7">SUM(H65)</f>
        <v>0</v>
      </c>
      <c r="J65" s="196">
        <f t="shared" si="6"/>
        <v>4500</v>
      </c>
    </row>
    <row r="66" spans="1:10" ht="18" customHeight="1" x14ac:dyDescent="0.25">
      <c r="A66" s="92">
        <v>2292</v>
      </c>
      <c r="B66" s="93">
        <v>5323</v>
      </c>
      <c r="C66" s="87" t="s">
        <v>85</v>
      </c>
      <c r="D66" s="309" t="s">
        <v>77</v>
      </c>
      <c r="E66" s="310"/>
      <c r="F66" s="317"/>
      <c r="G66" s="88">
        <v>5000</v>
      </c>
      <c r="H66" s="197">
        <v>0</v>
      </c>
      <c r="I66" s="195">
        <f t="shared" si="7"/>
        <v>0</v>
      </c>
      <c r="J66" s="196">
        <f t="shared" si="6"/>
        <v>5000</v>
      </c>
    </row>
    <row r="67" spans="1:10" ht="14.1" customHeight="1" x14ac:dyDescent="0.25">
      <c r="A67" s="92">
        <v>2292</v>
      </c>
      <c r="B67" s="93">
        <v>5323</v>
      </c>
      <c r="C67" s="87" t="s">
        <v>61</v>
      </c>
      <c r="D67" s="309" t="s">
        <v>86</v>
      </c>
      <c r="E67" s="310"/>
      <c r="F67" s="317"/>
      <c r="G67" s="88">
        <v>373774.7</v>
      </c>
      <c r="H67" s="197">
        <v>0</v>
      </c>
      <c r="I67" s="195">
        <f t="shared" si="7"/>
        <v>0</v>
      </c>
      <c r="J67" s="196">
        <f t="shared" si="6"/>
        <v>373774.7</v>
      </c>
    </row>
    <row r="68" spans="1:10" ht="18" customHeight="1" x14ac:dyDescent="0.25">
      <c r="A68" s="92">
        <v>3119</v>
      </c>
      <c r="B68" s="93">
        <v>5331</v>
      </c>
      <c r="C68" s="87" t="s">
        <v>59</v>
      </c>
      <c r="D68" s="309" t="s">
        <v>91</v>
      </c>
      <c r="E68" s="310"/>
      <c r="F68" s="310"/>
      <c r="G68" s="88">
        <v>5000000</v>
      </c>
      <c r="H68" s="198">
        <v>0</v>
      </c>
      <c r="I68" s="195">
        <f t="shared" si="7"/>
        <v>0</v>
      </c>
      <c r="J68" s="196">
        <f t="shared" si="6"/>
        <v>5000000</v>
      </c>
    </row>
    <row r="69" spans="1:10" ht="18" customHeight="1" x14ac:dyDescent="0.25">
      <c r="A69" s="318">
        <v>3119</v>
      </c>
      <c r="B69" s="320">
        <v>5336</v>
      </c>
      <c r="C69" s="87" t="s">
        <v>137</v>
      </c>
      <c r="D69" s="322" t="s">
        <v>138</v>
      </c>
      <c r="E69" s="323"/>
      <c r="F69" s="323"/>
      <c r="G69" s="88">
        <v>0</v>
      </c>
      <c r="H69" s="197">
        <v>0</v>
      </c>
      <c r="I69" s="195">
        <f>SUM(12007.24)</f>
        <v>12007.24</v>
      </c>
      <c r="J69" s="196">
        <f t="shared" si="6"/>
        <v>12007.24</v>
      </c>
    </row>
    <row r="70" spans="1:10" ht="18" customHeight="1" x14ac:dyDescent="0.25">
      <c r="A70" s="319"/>
      <c r="B70" s="321"/>
      <c r="C70" s="87" t="s">
        <v>137</v>
      </c>
      <c r="D70" s="322" t="s">
        <v>139</v>
      </c>
      <c r="E70" s="323"/>
      <c r="F70" s="323"/>
      <c r="G70" s="88">
        <v>0</v>
      </c>
      <c r="H70" s="197">
        <v>0</v>
      </c>
      <c r="I70" s="195">
        <f>SUM(2118.93)</f>
        <v>2118.9299999999998</v>
      </c>
      <c r="J70" s="196">
        <f t="shared" si="6"/>
        <v>2118.9299999999998</v>
      </c>
    </row>
    <row r="71" spans="1:10" ht="18" customHeight="1" x14ac:dyDescent="0.25">
      <c r="A71" s="92">
        <v>3149</v>
      </c>
      <c r="B71" s="93">
        <v>5221</v>
      </c>
      <c r="C71" s="87" t="s">
        <v>10</v>
      </c>
      <c r="D71" s="309" t="s">
        <v>94</v>
      </c>
      <c r="E71" s="310"/>
      <c r="F71" s="317"/>
      <c r="G71" s="88">
        <v>5000</v>
      </c>
      <c r="H71" s="197">
        <v>0</v>
      </c>
      <c r="I71" s="195">
        <f t="shared" si="7"/>
        <v>0</v>
      </c>
      <c r="J71" s="196">
        <f t="shared" si="6"/>
        <v>5000</v>
      </c>
    </row>
    <row r="72" spans="1:10" ht="18" customHeight="1" x14ac:dyDescent="0.25">
      <c r="A72" s="92">
        <v>3149</v>
      </c>
      <c r="B72" s="93">
        <v>6359</v>
      </c>
      <c r="C72" s="87" t="s">
        <v>199</v>
      </c>
      <c r="D72" s="309" t="s">
        <v>189</v>
      </c>
      <c r="E72" s="310"/>
      <c r="F72" s="317"/>
      <c r="G72" s="88">
        <v>0</v>
      </c>
      <c r="H72" s="197">
        <v>81172</v>
      </c>
      <c r="I72" s="195">
        <f>SUM(81172)</f>
        <v>81172</v>
      </c>
      <c r="J72" s="196">
        <f t="shared" si="6"/>
        <v>81172</v>
      </c>
    </row>
    <row r="73" spans="1:10" ht="18" customHeight="1" x14ac:dyDescent="0.25">
      <c r="A73" s="92">
        <v>3314</v>
      </c>
      <c r="B73" s="93">
        <v>5229</v>
      </c>
      <c r="C73" s="87" t="s">
        <v>8</v>
      </c>
      <c r="D73" s="309" t="s">
        <v>75</v>
      </c>
      <c r="E73" s="310"/>
      <c r="F73" s="310"/>
      <c r="G73" s="88">
        <v>550</v>
      </c>
      <c r="H73" s="197">
        <v>0</v>
      </c>
      <c r="I73" s="195">
        <f t="shared" si="7"/>
        <v>0</v>
      </c>
      <c r="J73" s="196">
        <f t="shared" si="6"/>
        <v>550</v>
      </c>
    </row>
    <row r="74" spans="1:10" ht="18" customHeight="1" x14ac:dyDescent="0.25">
      <c r="A74" s="92">
        <v>3329</v>
      </c>
      <c r="B74" s="93">
        <v>5223</v>
      </c>
      <c r="C74" s="87" t="s">
        <v>198</v>
      </c>
      <c r="D74" s="309" t="s">
        <v>186</v>
      </c>
      <c r="E74" s="310"/>
      <c r="F74" s="317"/>
      <c r="G74" s="88">
        <v>0</v>
      </c>
      <c r="H74" s="197">
        <v>100000</v>
      </c>
      <c r="I74" s="195">
        <f>SUM(100000)</f>
        <v>100000</v>
      </c>
      <c r="J74" s="196">
        <f t="shared" si="6"/>
        <v>100000</v>
      </c>
    </row>
    <row r="75" spans="1:10" s="2" customFormat="1" ht="14.1" customHeight="1" x14ac:dyDescent="0.25">
      <c r="A75" s="92">
        <v>3419</v>
      </c>
      <c r="B75" s="93">
        <v>5222</v>
      </c>
      <c r="C75" s="87" t="s">
        <v>9</v>
      </c>
      <c r="D75" s="309" t="s">
        <v>76</v>
      </c>
      <c r="E75" s="310"/>
      <c r="F75" s="310"/>
      <c r="G75" s="88">
        <v>420000</v>
      </c>
      <c r="H75" s="198">
        <v>0</v>
      </c>
      <c r="I75" s="195">
        <f t="shared" si="7"/>
        <v>0</v>
      </c>
      <c r="J75" s="196">
        <f t="shared" si="6"/>
        <v>420000</v>
      </c>
    </row>
    <row r="76" spans="1:10" s="2" customFormat="1" ht="14.1" customHeight="1" x14ac:dyDescent="0.25">
      <c r="A76" s="92">
        <v>3419</v>
      </c>
      <c r="B76" s="93">
        <v>5222</v>
      </c>
      <c r="C76" s="87" t="s">
        <v>9</v>
      </c>
      <c r="D76" s="309" t="s">
        <v>207</v>
      </c>
      <c r="E76" s="310"/>
      <c r="F76" s="317"/>
      <c r="G76" s="88">
        <v>0</v>
      </c>
      <c r="H76" s="198">
        <v>15000</v>
      </c>
      <c r="I76" s="195">
        <v>15000</v>
      </c>
      <c r="J76" s="196">
        <f t="shared" si="6"/>
        <v>15000</v>
      </c>
    </row>
    <row r="77" spans="1:10" s="2" customFormat="1" ht="14.1" customHeight="1" x14ac:dyDescent="0.25">
      <c r="A77" s="92">
        <v>3419</v>
      </c>
      <c r="B77" s="93">
        <v>5222</v>
      </c>
      <c r="C77" s="87" t="s">
        <v>9</v>
      </c>
      <c r="D77" s="309" t="s">
        <v>213</v>
      </c>
      <c r="E77" s="310"/>
      <c r="F77" s="317"/>
      <c r="G77" s="88">
        <v>0</v>
      </c>
      <c r="H77" s="198">
        <v>28000</v>
      </c>
      <c r="I77" s="195">
        <v>28000</v>
      </c>
      <c r="J77" s="196">
        <f t="shared" si="6"/>
        <v>28000</v>
      </c>
    </row>
    <row r="78" spans="1:10" s="2" customFormat="1" ht="14.1" customHeight="1" x14ac:dyDescent="0.25">
      <c r="A78" s="92">
        <v>3900</v>
      </c>
      <c r="B78" s="93">
        <v>5222</v>
      </c>
      <c r="C78" s="87" t="s">
        <v>9</v>
      </c>
      <c r="D78" s="314" t="s">
        <v>78</v>
      </c>
      <c r="E78" s="315"/>
      <c r="F78" s="316"/>
      <c r="G78" s="88">
        <v>20000</v>
      </c>
      <c r="H78" s="197">
        <v>0</v>
      </c>
      <c r="I78" s="195">
        <f t="shared" si="7"/>
        <v>0</v>
      </c>
      <c r="J78" s="196">
        <f t="shared" si="6"/>
        <v>20000</v>
      </c>
    </row>
    <row r="79" spans="1:10" s="2" customFormat="1" ht="14.1" customHeight="1" x14ac:dyDescent="0.25">
      <c r="A79" s="92">
        <v>3900</v>
      </c>
      <c r="B79" s="93">
        <v>5222</v>
      </c>
      <c r="C79" s="87" t="s">
        <v>9</v>
      </c>
      <c r="D79" s="314" t="s">
        <v>79</v>
      </c>
      <c r="E79" s="315"/>
      <c r="F79" s="316"/>
      <c r="G79" s="88">
        <v>20000</v>
      </c>
      <c r="H79" s="197">
        <v>0</v>
      </c>
      <c r="I79" s="195">
        <f t="shared" si="7"/>
        <v>0</v>
      </c>
      <c r="J79" s="196">
        <f t="shared" si="6"/>
        <v>20000</v>
      </c>
    </row>
    <row r="80" spans="1:10" s="2" customFormat="1" ht="14.1" customHeight="1" x14ac:dyDescent="0.25">
      <c r="A80" s="92">
        <v>3900</v>
      </c>
      <c r="B80" s="93">
        <v>5492</v>
      </c>
      <c r="C80" s="87" t="s">
        <v>212</v>
      </c>
      <c r="D80" s="314" t="s">
        <v>211</v>
      </c>
      <c r="E80" s="315"/>
      <c r="F80" s="316"/>
      <c r="G80" s="88">
        <v>0</v>
      </c>
      <c r="H80" s="197">
        <v>20000</v>
      </c>
      <c r="I80" s="195">
        <v>20000</v>
      </c>
      <c r="J80" s="196">
        <f t="shared" si="6"/>
        <v>20000</v>
      </c>
    </row>
    <row r="81" spans="1:10" ht="23.45" customHeight="1" x14ac:dyDescent="0.25">
      <c r="A81" s="92">
        <v>5512</v>
      </c>
      <c r="B81" s="93">
        <v>5222</v>
      </c>
      <c r="C81" s="87" t="s">
        <v>9</v>
      </c>
      <c r="D81" s="309" t="s">
        <v>93</v>
      </c>
      <c r="E81" s="310"/>
      <c r="F81" s="317"/>
      <c r="G81" s="88">
        <v>40000</v>
      </c>
      <c r="H81" s="198">
        <v>0</v>
      </c>
      <c r="I81" s="195">
        <f t="shared" si="7"/>
        <v>0</v>
      </c>
      <c r="J81" s="196">
        <f t="shared" si="6"/>
        <v>40000</v>
      </c>
    </row>
    <row r="82" spans="1:10" s="2" customFormat="1" ht="18" customHeight="1" x14ac:dyDescent="0.25">
      <c r="A82" s="92">
        <v>6171</v>
      </c>
      <c r="B82" s="93">
        <v>5221</v>
      </c>
      <c r="C82" s="87" t="s">
        <v>10</v>
      </c>
      <c r="D82" s="309" t="s">
        <v>88</v>
      </c>
      <c r="E82" s="310"/>
      <c r="F82" s="310"/>
      <c r="G82" s="88">
        <v>19942</v>
      </c>
      <c r="H82" s="197">
        <v>0</v>
      </c>
      <c r="I82" s="195">
        <f t="shared" si="7"/>
        <v>0</v>
      </c>
      <c r="J82" s="196">
        <f t="shared" si="6"/>
        <v>19942</v>
      </c>
    </row>
    <row r="83" spans="1:10" ht="18" customHeight="1" x14ac:dyDescent="0.25">
      <c r="A83" s="92">
        <v>6171</v>
      </c>
      <c r="B83" s="93">
        <v>5229</v>
      </c>
      <c r="C83" s="87" t="s">
        <v>8</v>
      </c>
      <c r="D83" s="309" t="s">
        <v>81</v>
      </c>
      <c r="E83" s="310"/>
      <c r="F83" s="310"/>
      <c r="G83" s="88">
        <v>7434</v>
      </c>
      <c r="H83" s="197">
        <v>0</v>
      </c>
      <c r="I83" s="195">
        <f t="shared" si="7"/>
        <v>0</v>
      </c>
      <c r="J83" s="196">
        <f t="shared" si="6"/>
        <v>7434</v>
      </c>
    </row>
    <row r="84" spans="1:10" ht="14.1" customHeight="1" x14ac:dyDescent="0.25">
      <c r="A84" s="92">
        <v>6171</v>
      </c>
      <c r="B84" s="93">
        <v>5321</v>
      </c>
      <c r="C84" s="87" t="s">
        <v>11</v>
      </c>
      <c r="D84" s="309" t="s">
        <v>92</v>
      </c>
      <c r="E84" s="310"/>
      <c r="F84" s="310"/>
      <c r="G84" s="88">
        <v>30000</v>
      </c>
      <c r="H84" s="198">
        <v>20000</v>
      </c>
      <c r="I84" s="195">
        <f>SUM(20000)</f>
        <v>20000</v>
      </c>
      <c r="J84" s="196">
        <f t="shared" si="6"/>
        <v>50000</v>
      </c>
    </row>
    <row r="85" spans="1:10" ht="18" customHeight="1" thickBot="1" x14ac:dyDescent="0.3">
      <c r="A85" s="94">
        <v>6171</v>
      </c>
      <c r="B85" s="95">
        <v>5329</v>
      </c>
      <c r="C85" s="96" t="s">
        <v>12</v>
      </c>
      <c r="D85" s="311" t="s">
        <v>87</v>
      </c>
      <c r="E85" s="312"/>
      <c r="F85" s="312"/>
      <c r="G85" s="97">
        <v>48450</v>
      </c>
      <c r="H85" s="197">
        <v>0</v>
      </c>
      <c r="I85" s="195">
        <f t="shared" si="7"/>
        <v>0</v>
      </c>
      <c r="J85" s="196">
        <f t="shared" si="6"/>
        <v>48450</v>
      </c>
    </row>
    <row r="86" spans="1:10" s="1" customFormat="1" ht="15.75" thickBot="1" x14ac:dyDescent="0.3">
      <c r="A86" s="313" t="s">
        <v>20</v>
      </c>
      <c r="B86" s="313"/>
      <c r="C86" s="313"/>
      <c r="D86" s="313"/>
      <c r="E86" s="313"/>
      <c r="F86" s="80"/>
      <c r="G86" s="89">
        <f>SUM(G63:G85)</f>
        <v>6012860.7000000002</v>
      </c>
      <c r="H86" s="202">
        <f>SUM(H63:H85)</f>
        <v>264165</v>
      </c>
      <c r="I86" s="203">
        <f>SUM(I63:I85)</f>
        <v>278291.17</v>
      </c>
      <c r="J86" s="204">
        <f>SUM(J63:J85)</f>
        <v>6291151.8700000001</v>
      </c>
    </row>
  </sheetData>
  <mergeCells count="48">
    <mergeCell ref="C11:D11"/>
    <mergeCell ref="A12:D12"/>
    <mergeCell ref="A14:D14"/>
    <mergeCell ref="C3:D3"/>
    <mergeCell ref="A4:D4"/>
    <mergeCell ref="C8:D8"/>
    <mergeCell ref="C9:D9"/>
    <mergeCell ref="C10:D10"/>
    <mergeCell ref="C45:D45"/>
    <mergeCell ref="I14:J14"/>
    <mergeCell ref="B32:C32"/>
    <mergeCell ref="B33:C33"/>
    <mergeCell ref="I48:J48"/>
    <mergeCell ref="B35:C35"/>
    <mergeCell ref="A38:D38"/>
    <mergeCell ref="A39:F39"/>
    <mergeCell ref="A40:D40"/>
    <mergeCell ref="A41:G41"/>
    <mergeCell ref="C44:D44"/>
    <mergeCell ref="A69:A70"/>
    <mergeCell ref="B69:B70"/>
    <mergeCell ref="D69:F69"/>
    <mergeCell ref="D70:F70"/>
    <mergeCell ref="A46:D46"/>
    <mergeCell ref="A48:E48"/>
    <mergeCell ref="D63:F63"/>
    <mergeCell ref="D64:F64"/>
    <mergeCell ref="D62:F62"/>
    <mergeCell ref="D79:F79"/>
    <mergeCell ref="D81:F81"/>
    <mergeCell ref="D72:F72"/>
    <mergeCell ref="D65:F65"/>
    <mergeCell ref="D66:F66"/>
    <mergeCell ref="D67:F67"/>
    <mergeCell ref="D68:F68"/>
    <mergeCell ref="D74:F74"/>
    <mergeCell ref="D71:F71"/>
    <mergeCell ref="D73:F73"/>
    <mergeCell ref="D75:F75"/>
    <mergeCell ref="D78:F78"/>
    <mergeCell ref="D80:F80"/>
    <mergeCell ref="D76:F76"/>
    <mergeCell ref="D77:F77"/>
    <mergeCell ref="D82:F82"/>
    <mergeCell ref="D83:F83"/>
    <mergeCell ref="D84:F84"/>
    <mergeCell ref="D85:F85"/>
    <mergeCell ref="A86:E86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2023</vt:lpstr>
      <vt:lpstr>Rozpočtové opatření č. 3</vt:lpstr>
      <vt:lpstr>Příloha RO č. 3</vt:lpstr>
      <vt:lpstr>'Přehled o stavu rozpočtu 2023'!Názvy_tisku</vt:lpstr>
      <vt:lpstr>'Rozpočtové opatření č. 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2023-07-18T07:04:38Z</cp:lastPrinted>
  <dcterms:created xsi:type="dcterms:W3CDTF">2021-02-27T14:36:32Z</dcterms:created>
  <dcterms:modified xsi:type="dcterms:W3CDTF">2024-02-09T07:00:12Z</dcterms:modified>
</cp:coreProperties>
</file>