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2023" sheetId="6" r:id="rId1"/>
    <sheet name="Rozpočtové opatření č. 4" sheetId="42" r:id="rId2"/>
    <sheet name="Příloha RO č. 4" sheetId="44" r:id="rId3"/>
  </sheets>
  <definedNames>
    <definedName name="_xlnm.Print_Titles" localSheetId="0">'Přehled o stavu rozpočtu 2023'!$1:$2</definedName>
    <definedName name="_xlnm.Print_Titles" localSheetId="1">'Rozpočtové opatření č. 4'!$1:$2</definedName>
  </definedNames>
  <calcPr calcId="145621"/>
</workbook>
</file>

<file path=xl/calcChain.xml><?xml version="1.0" encoding="utf-8"?>
<calcChain xmlns="http://schemas.openxmlformats.org/spreadsheetml/2006/main">
  <c r="I39" i="44" l="1"/>
  <c r="I37" i="44" l="1"/>
  <c r="J37" i="44" s="1"/>
  <c r="I36" i="44"/>
  <c r="I35" i="44"/>
  <c r="J35" i="44" s="1"/>
  <c r="I34" i="44"/>
  <c r="I33" i="44"/>
  <c r="J33" i="44" s="1"/>
  <c r="I4" i="44"/>
  <c r="J4" i="44" s="1"/>
  <c r="H86" i="44"/>
  <c r="G86" i="44"/>
  <c r="J85" i="44"/>
  <c r="I85" i="44"/>
  <c r="J84" i="44"/>
  <c r="I84" i="44"/>
  <c r="J83" i="44"/>
  <c r="I83" i="44"/>
  <c r="J82" i="44"/>
  <c r="I82" i="44"/>
  <c r="J81" i="44"/>
  <c r="I81" i="44"/>
  <c r="J80" i="44"/>
  <c r="I79" i="44"/>
  <c r="J79" i="44" s="1"/>
  <c r="I78" i="44"/>
  <c r="J78" i="44" s="1"/>
  <c r="J77" i="44"/>
  <c r="J76" i="44"/>
  <c r="I75" i="44"/>
  <c r="J75" i="44" s="1"/>
  <c r="I74" i="44"/>
  <c r="J74" i="44" s="1"/>
  <c r="I73" i="44"/>
  <c r="J73" i="44" s="1"/>
  <c r="I72" i="44"/>
  <c r="J72" i="44" s="1"/>
  <c r="I71" i="44"/>
  <c r="J71" i="44" s="1"/>
  <c r="I70" i="44"/>
  <c r="J70" i="44" s="1"/>
  <c r="I69" i="44"/>
  <c r="J69" i="44" s="1"/>
  <c r="I68" i="44"/>
  <c r="J68" i="44" s="1"/>
  <c r="I67" i="44"/>
  <c r="J67" i="44" s="1"/>
  <c r="I66" i="44"/>
  <c r="J66" i="44" s="1"/>
  <c r="I65" i="44"/>
  <c r="J65" i="44" s="1"/>
  <c r="I64" i="44"/>
  <c r="I86" i="44" s="1"/>
  <c r="J63" i="44"/>
  <c r="I46" i="44"/>
  <c r="H46" i="44"/>
  <c r="G46" i="44"/>
  <c r="F46" i="44"/>
  <c r="E46" i="44"/>
  <c r="J45" i="44"/>
  <c r="J46" i="44" s="1"/>
  <c r="J40" i="44"/>
  <c r="I40" i="44"/>
  <c r="J39" i="44"/>
  <c r="H38" i="44"/>
  <c r="H39" i="44" s="1"/>
  <c r="G38" i="44"/>
  <c r="F38" i="44"/>
  <c r="E38" i="44"/>
  <c r="J36" i="44"/>
  <c r="J34" i="44"/>
  <c r="H12" i="44"/>
  <c r="G12" i="44"/>
  <c r="F12" i="44"/>
  <c r="E12" i="44"/>
  <c r="J11" i="44"/>
  <c r="I11" i="44"/>
  <c r="J10" i="44"/>
  <c r="I10" i="44"/>
  <c r="J9" i="44"/>
  <c r="J12" i="44" s="1"/>
  <c r="I9" i="44"/>
  <c r="I12" i="44" s="1"/>
  <c r="J38" i="44" l="1"/>
  <c r="I48" i="44" s="1"/>
  <c r="I14" i="44"/>
  <c r="I38" i="44"/>
  <c r="J64" i="44"/>
  <c r="J86" i="44" s="1"/>
  <c r="M22" i="42" l="1"/>
  <c r="L22" i="42"/>
  <c r="M16" i="42"/>
  <c r="L16" i="42"/>
  <c r="M10" i="42"/>
  <c r="L10" i="42"/>
  <c r="E20" i="6"/>
  <c r="D51" i="6" s="1"/>
  <c r="E9" i="6"/>
  <c r="D50" i="6" s="1"/>
  <c r="E13" i="6" l="1"/>
  <c r="E24" i="6"/>
  <c r="C51" i="6" l="1"/>
  <c r="C50" i="6"/>
  <c r="D62" i="6" l="1"/>
  <c r="E58" i="6"/>
  <c r="E57" i="6"/>
  <c r="D59" i="6" l="1"/>
  <c r="C55" i="6" l="1"/>
  <c r="E55" i="6" s="1"/>
  <c r="C56" i="6"/>
  <c r="E56" i="6" s="1"/>
  <c r="E59" i="6" l="1"/>
  <c r="C59" i="6" l="1"/>
  <c r="E30" i="6"/>
  <c r="E51" i="6" l="1"/>
  <c r="E63" i="6" s="1"/>
  <c r="D63" i="6"/>
  <c r="D64" i="6" s="1"/>
  <c r="D52" i="6"/>
  <c r="C63" i="6"/>
  <c r="C52" i="6" l="1"/>
  <c r="E50" i="6"/>
  <c r="C62" i="6"/>
  <c r="C64" i="6" s="1"/>
  <c r="E52" i="6" l="1"/>
  <c r="E62" i="6"/>
  <c r="E64" i="6" s="1"/>
</calcChain>
</file>

<file path=xl/sharedStrings.xml><?xml version="1.0" encoding="utf-8"?>
<sst xmlns="http://schemas.openxmlformats.org/spreadsheetml/2006/main" count="299" uniqueCount="161">
  <si>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</si>
  <si>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</si>
  <si>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</si>
  <si>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</si>
  <si>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</si>
  <si>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</si>
  <si>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</si>
  <si>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</si>
  <si>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</si>
  <si>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</si>
  <si>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</si>
  <si>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</si>
  <si>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</si>
  <si>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</si>
  <si>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</si>
  <si>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</si>
  <si>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</si>
  <si>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</si>
  <si>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</si>
  <si>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</si>
  <si>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</si>
  <si>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</si>
  <si>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</si>
  <si>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</si>
  <si>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</si>
  <si>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</si>
  <si>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</si>
  <si>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</si>
  <si>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</si>
  <si>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</si>
  <si>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</si>
  <si>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</si>
  <si>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</si>
  <si>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</si>
  <si>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</si>
  <si>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</si>
  <si>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</si>
  <si>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</si>
  <si>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</si>
  <si>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</si>
  <si>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</si>
  <si>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</si>
  <si>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</si>
  <si>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</si>
  <si>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</si>
  <si>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</si>
  <si>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</si>
  <si>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</si>
  <si>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</si>
  <si>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</si>
  <si>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</si>
  <si>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</si>
  <si>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</si>
  <si>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</si>
  <si>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</si>
  <si>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</si>
  <si>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</si>
  <si>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</si>
  <si>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</si>
  <si>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</si>
  <si>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</si>
  <si>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</si>
  <si>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</si>
  <si>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</si>
  <si>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</si>
  <si>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</si>
  <si>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</si>
  <si>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</si>
  <si>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</si>
  <si>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</si>
  <si>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</si>
  <si>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</si>
  <si>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</si>
  <si>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</si>
  <si>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</si>
  <si>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</si>
  <si>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</si>
  <si>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</si>
  <si>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</si>
  <si>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</si>
  <si>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</si>
  <si>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</si>
  <si>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</si>
  <si>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</si>
  <si>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</si>
  <si>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</si>
  <si>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</si>
  <si>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</si>
  <si>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</si>
  <si>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</si>
  <si>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</si>
  <si>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</si>
  <si>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</si>
  <si>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</si>
  <si>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</si>
  <si>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</si>
  <si>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</si>
  <si>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</si>
  <si>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</si>
  <si>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</si>
  <si>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</si>
  <si>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</si>
  <si>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</si>
  <si>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</si>
  <si>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</si>
  <si>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</si>
  <si>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</si>
  <si>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</si>
  <si>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</si>
  <si>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</si>
  <si>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</si>
  <si>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</si>
  <si>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</si>
  <si>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</si>
  <si>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003xxx</t>
  </si>
  <si>
    <t>VPP - výdaje hrazené z účelové neinvestiční dotace (EU)</t>
  </si>
  <si>
    <t>104113013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</si>
  <si>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</si>
  <si>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</si>
  <si>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</si>
  <si>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</si>
  <si>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</si>
  <si>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</si>
  <si>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</si>
  <si>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</si>
  <si>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</si>
  <si>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</si>
  <si>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</si>
  <si>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</si>
  <si>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</si>
  <si>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</si>
  <si>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</si>
  <si>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</si>
  <si>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</si>
  <si>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13101</t>
  </si>
  <si>
    <t xml:space="preserve">VPP - výdaje hrazené z účelové neinvestiční dotace </t>
  </si>
  <si>
    <t>RS (Změna) Neinvestiční dotace na VEŘEJNĚ PROSPĚŠNÉ PRÁCE (VPP) - dotace EU a SR - Úřad práce Šumperk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</si>
  <si>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</si>
  <si>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</si>
  <si>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</si>
  <si>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</si>
  <si>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000</t>
  </si>
  <si>
    <t>005xxx</t>
  </si>
  <si>
    <t>Bezpečnost státu a právní ochrana - výdaje hrazené z účelové neinvestiční dotace</t>
  </si>
  <si>
    <t>Římskokatolická farnost Štíty - finanční dar na opravu střechy kostela</t>
  </si>
  <si>
    <t>Domov Štíty - Jedlí, p.o. - finanční dar na pořízení mixéru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</si>
  <si>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</si>
  <si>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</si>
  <si>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</si>
  <si>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</si>
  <si>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</si>
  <si>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</si>
  <si>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</si>
  <si>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14004</t>
  </si>
  <si>
    <t xml:space="preserve">VIII. Neinvestiční dotace - "na zabezpečení akceschopnosti jednotky SDH kategorie JPO II - JSDH Štíty" - Ministerstvo vnitra ČR  </t>
  </si>
  <si>
    <t>Neinvestiční dotace - "na zabezpečení akceschopnosti JSDH Štíty" - MV ČR</t>
  </si>
  <si>
    <r>
      <t>Účelová neinvestiční dotace na VPP za 6</t>
    </r>
    <r>
      <rPr>
        <sz val="10"/>
        <color indexed="8"/>
        <rFont val="Calibri"/>
        <family val="2"/>
        <charset val="238"/>
      </rPr>
      <t>/2023 - evropský podíl 82,38% (EU)</t>
    </r>
  </si>
  <si>
    <r>
      <t>Účelová neinvestiční dotace na VPP za 6</t>
    </r>
    <r>
      <rPr>
        <sz val="10"/>
        <color indexed="8"/>
        <rFont val="Calibri"/>
        <family val="2"/>
        <charset val="238"/>
      </rPr>
      <t>/2023 - národní podíl 17,62% (SR)</t>
    </r>
  </si>
  <si>
    <r>
      <t>Účelová neinvestiční dotace na VPP za 6</t>
    </r>
    <r>
      <rPr>
        <sz val="10"/>
        <color indexed="8"/>
        <rFont val="Calibri"/>
        <family val="2"/>
        <charset val="238"/>
      </rPr>
      <t xml:space="preserve">/2023 </t>
    </r>
  </si>
  <si>
    <t>I. (Změna) Neinvestiční dotace na VEŘEJNĚ PROSPĚŠNÉ PRÁCE (VPP) - Úřad práce Šumperk</t>
  </si>
  <si>
    <t>RO č. 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</si>
</sst>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4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40" fillId="0" borderId="0"/>
    <xf numFmtId="0" fontId="1" fillId="0" borderId="0"/>
    <xf numFmtId="0" fontId="41" fillId="0" borderId="0"/>
    <xf numFmtId="0" fontId="80" fillId="0" borderId="0"/>
    <xf numFmtId="0" fontId="2" fillId="0" borderId="0"/>
    <xf numFmtId="0" fontId="94" fillId="0" borderId="0"/>
  </cellStyleXfs>
  <cellXfs count="342">
    <xf numFmtId="0" fontId="0" fillId="0" borderId="0" xfId="0"/>
    <xf numFmtId="0" fontId="2" fillId="0" borderId="0" xfId="1"/>
    <xf numFmtId="0" fontId="8" fillId="0" borderId="0" xfId="0" applyFont="1"/>
    <xf numFmtId="0" fontId="10" fillId="0" borderId="0" xfId="0" applyFont="1"/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4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165" fontId="12" fillId="5" borderId="0" xfId="0" applyNumberFormat="1" applyFont="1" applyFill="1" applyProtection="1"/>
    <xf numFmtId="3" fontId="26" fillId="6" borderId="15" xfId="0" applyNumberFormat="1" applyFont="1" applyFill="1" applyBorder="1" applyAlignment="1" applyProtection="1">
      <alignment horizontal="center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/>
    </xf>
    <xf numFmtId="0" fontId="31" fillId="5" borderId="0" xfId="0" applyFont="1" applyFill="1" applyAlignment="1" applyProtection="1">
      <alignment horizontal="center" vertical="center"/>
    </xf>
    <xf numFmtId="0" fontId="29" fillId="0" borderId="8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horizontal="right" vertical="center" wrapText="1"/>
    </xf>
    <xf numFmtId="0" fontId="29" fillId="0" borderId="12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>
      <alignment vertical="center" wrapText="1"/>
    </xf>
    <xf numFmtId="165" fontId="29" fillId="0" borderId="16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9" fillId="5" borderId="23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3" fillId="0" borderId="0" xfId="0" applyFont="1"/>
    <xf numFmtId="0" fontId="49" fillId="0" borderId="0" xfId="0" applyFont="1"/>
    <xf numFmtId="2" fontId="47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2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3" fillId="0" borderId="0" xfId="1" applyNumberFormat="1" applyFont="1" applyAlignment="1">
      <alignment vertical="center"/>
    </xf>
    <xf numFmtId="0" fontId="60" fillId="0" borderId="0" xfId="1" applyFont="1"/>
    <xf numFmtId="49" fontId="29" fillId="0" borderId="0" xfId="3" applyNumberFormat="1" applyFont="1" applyAlignment="1">
      <alignment vertical="center" wrapText="1"/>
    </xf>
    <xf numFmtId="164" fontId="44" fillId="0" borderId="0" xfId="3" applyNumberFormat="1" applyFont="1" applyAlignment="1">
      <alignment horizontal="right" vertical="center" wrapText="1"/>
    </xf>
    <xf numFmtId="164" fontId="63" fillId="0" borderId="0" xfId="3" applyNumberFormat="1" applyFont="1" applyAlignment="1">
      <alignment vertical="center"/>
    </xf>
    <xf numFmtId="164" fontId="26" fillId="0" borderId="0" xfId="3" applyNumberFormat="1" applyFont="1" applyAlignment="1">
      <alignment vertical="center" wrapText="1"/>
    </xf>
    <xf numFmtId="165" fontId="5" fillId="5" borderId="20" xfId="0" applyNumberFormat="1" applyFont="1" applyFill="1" applyBorder="1" applyAlignment="1" applyProtection="1">
      <alignment horizontal="right" vertical="center" wrapText="1"/>
    </xf>
    <xf numFmtId="0" fontId="67" fillId="0" borderId="0" xfId="0" applyFont="1"/>
    <xf numFmtId="165" fontId="5" fillId="5" borderId="20" xfId="0" applyNumberFormat="1" applyFont="1" applyFill="1" applyBorder="1" applyAlignment="1" applyProtection="1">
      <alignment vertical="center" wrapText="1"/>
    </xf>
    <xf numFmtId="2" fontId="54" fillId="2" borderId="13" xfId="0" applyNumberFormat="1" applyFont="1" applyFill="1" applyBorder="1" applyAlignment="1">
      <alignment horizontal="left" vertical="center" wrapText="1"/>
    </xf>
    <xf numFmtId="2" fontId="56" fillId="2" borderId="48" xfId="0" applyNumberFormat="1" applyFont="1" applyFill="1" applyBorder="1" applyAlignment="1">
      <alignment horizontal="center" vertical="center" wrapText="1"/>
    </xf>
    <xf numFmtId="49" fontId="68" fillId="4" borderId="40" xfId="0" applyNumberFormat="1" applyFont="1" applyFill="1" applyBorder="1" applyAlignment="1">
      <alignment horizontal="left" vertical="center"/>
    </xf>
    <xf numFmtId="2" fontId="69" fillId="4" borderId="45" xfId="0" applyNumberFormat="1" applyFont="1" applyFill="1" applyBorder="1" applyAlignment="1">
      <alignment horizontal="left" vertical="center"/>
    </xf>
    <xf numFmtId="164" fontId="5" fillId="4" borderId="24" xfId="0" applyNumberFormat="1" applyFont="1" applyFill="1" applyBorder="1" applyAlignment="1">
      <alignment horizontal="right" vertical="center"/>
    </xf>
    <xf numFmtId="164" fontId="61" fillId="4" borderId="41" xfId="0" applyNumberFormat="1" applyFont="1" applyFill="1" applyBorder="1" applyAlignment="1">
      <alignment horizontal="right" vertical="center"/>
    </xf>
    <xf numFmtId="49" fontId="68" fillId="4" borderId="8" xfId="0" applyNumberFormat="1" applyFont="1" applyFill="1" applyBorder="1" applyAlignment="1">
      <alignment horizontal="left" vertical="center"/>
    </xf>
    <xf numFmtId="2" fontId="69" fillId="4" borderId="19" xfId="0" applyNumberFormat="1" applyFont="1" applyFill="1" applyBorder="1" applyAlignment="1">
      <alignment vertical="center"/>
    </xf>
    <xf numFmtId="2" fontId="69" fillId="4" borderId="52" xfId="0" applyNumberFormat="1" applyFont="1" applyFill="1" applyBorder="1" applyAlignment="1">
      <alignment vertical="center"/>
    </xf>
    <xf numFmtId="2" fontId="69" fillId="4" borderId="46" xfId="0" applyNumberFormat="1" applyFont="1" applyFill="1" applyBorder="1" applyAlignment="1">
      <alignment horizontal="left" vertical="center"/>
    </xf>
    <xf numFmtId="164" fontId="5" fillId="4" borderId="9" xfId="0" applyNumberFormat="1" applyFont="1" applyFill="1" applyBorder="1" applyAlignment="1">
      <alignment horizontal="right" vertical="center"/>
    </xf>
    <xf numFmtId="164" fontId="61" fillId="4" borderId="10" xfId="0" applyNumberFormat="1" applyFont="1" applyFill="1" applyBorder="1" applyAlignment="1">
      <alignment horizontal="right" vertical="center"/>
    </xf>
    <xf numFmtId="2" fontId="70" fillId="4" borderId="52" xfId="0" applyNumberFormat="1" applyFont="1" applyFill="1" applyBorder="1" applyAlignment="1">
      <alignment vertical="center"/>
    </xf>
    <xf numFmtId="2" fontId="70" fillId="4" borderId="46" xfId="0" applyNumberFormat="1" applyFont="1" applyFill="1" applyBorder="1" applyAlignment="1">
      <alignment horizontal="left" vertical="center"/>
    </xf>
    <xf numFmtId="49" fontId="68" fillId="4" borderId="38" xfId="0" applyNumberFormat="1" applyFont="1" applyFill="1" applyBorder="1" applyAlignment="1">
      <alignment horizontal="left" vertical="center"/>
    </xf>
    <xf numFmtId="2" fontId="69" fillId="4" borderId="47" xfId="0" applyNumberFormat="1" applyFont="1" applyFill="1" applyBorder="1" applyAlignment="1">
      <alignment horizontal="left" vertical="center"/>
    </xf>
    <xf numFmtId="164" fontId="5" fillId="4" borderId="11" xfId="0" applyNumberFormat="1" applyFont="1" applyFill="1" applyBorder="1" applyAlignment="1">
      <alignment horizontal="right" vertical="center"/>
    </xf>
    <xf numFmtId="164" fontId="61" fillId="4" borderId="39" xfId="0" applyNumberFormat="1" applyFont="1" applyFill="1" applyBorder="1" applyAlignment="1">
      <alignment horizontal="right" vertical="center"/>
    </xf>
    <xf numFmtId="164" fontId="71" fillId="10" borderId="35" xfId="0" applyNumberFormat="1" applyFont="1" applyFill="1" applyBorder="1" applyAlignment="1">
      <alignment vertical="center" wrapText="1"/>
    </xf>
    <xf numFmtId="164" fontId="72" fillId="10" borderId="43" xfId="0" applyNumberFormat="1" applyFont="1" applyFill="1" applyBorder="1" applyAlignment="1">
      <alignment vertical="center" wrapText="1"/>
    </xf>
    <xf numFmtId="164" fontId="72" fillId="4" borderId="0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2" fontId="54" fillId="2" borderId="28" xfId="0" applyNumberFormat="1" applyFont="1" applyFill="1" applyBorder="1" applyAlignment="1">
      <alignment horizontal="left" vertical="center" wrapText="1"/>
    </xf>
    <xf numFmtId="164" fontId="29" fillId="6" borderId="24" xfId="3" applyNumberFormat="1" applyFont="1" applyFill="1" applyBorder="1" applyAlignment="1">
      <alignment vertical="center" wrapText="1"/>
    </xf>
    <xf numFmtId="164" fontId="61" fillId="6" borderId="41" xfId="3" applyNumberFormat="1" applyFont="1" applyFill="1" applyBorder="1" applyAlignment="1">
      <alignment vertical="center"/>
    </xf>
    <xf numFmtId="0" fontId="48" fillId="4" borderId="0" xfId="0" applyFont="1" applyFill="1" applyBorder="1" applyAlignment="1">
      <alignment vertical="center" wrapText="1"/>
    </xf>
    <xf numFmtId="164" fontId="61" fillId="4" borderId="0" xfId="0" applyNumberFormat="1" applyFont="1" applyFill="1" applyBorder="1" applyAlignment="1">
      <alignment horizontal="right" vertical="center" wrapText="1"/>
    </xf>
    <xf numFmtId="2" fontId="74" fillId="0" borderId="0" xfId="0" applyNumberFormat="1" applyFont="1" applyAlignment="1">
      <alignment vertical="center"/>
    </xf>
    <xf numFmtId="2" fontId="49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3" fillId="0" borderId="0" xfId="0" applyNumberFormat="1" applyFont="1" applyAlignment="1">
      <alignment vertical="center"/>
    </xf>
    <xf numFmtId="2" fontId="77" fillId="0" borderId="0" xfId="0" applyNumberFormat="1" applyFont="1" applyAlignment="1">
      <alignment vertical="center"/>
    </xf>
    <xf numFmtId="164" fontId="6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2" fontId="56" fillId="2" borderId="27" xfId="0" applyNumberFormat="1" applyFont="1" applyFill="1" applyBorder="1" applyAlignment="1">
      <alignment horizontal="left" vertical="center" wrapText="1"/>
    </xf>
    <xf numFmtId="164" fontId="79" fillId="2" borderId="26" xfId="0" applyNumberFormat="1" applyFont="1" applyFill="1" applyBorder="1" applyAlignment="1">
      <alignment horizontal="right" vertical="center" wrapText="1"/>
    </xf>
    <xf numFmtId="0" fontId="31" fillId="4" borderId="30" xfId="0" applyFont="1" applyFill="1" applyBorder="1" applyAlignment="1">
      <alignment vertical="center" wrapText="1"/>
    </xf>
    <xf numFmtId="164" fontId="7" fillId="4" borderId="55" xfId="0" applyNumberFormat="1" applyFont="1" applyFill="1" applyBorder="1" applyAlignment="1">
      <alignment vertical="center"/>
    </xf>
    <xf numFmtId="164" fontId="61" fillId="13" borderId="61" xfId="0" applyNumberFormat="1" applyFont="1" applyFill="1" applyBorder="1" applyAlignment="1">
      <alignment vertical="center"/>
    </xf>
    <xf numFmtId="49" fontId="46" fillId="6" borderId="40" xfId="3" applyNumberFormat="1" applyFont="1" applyFill="1" applyBorder="1" applyAlignment="1">
      <alignment horizontal="left" vertical="center" wrapText="1"/>
    </xf>
    <xf numFmtId="49" fontId="45" fillId="6" borderId="14" xfId="3" applyNumberFormat="1" applyFont="1" applyFill="1" applyBorder="1" applyAlignment="1">
      <alignment horizontal="left" vertical="center" wrapText="1"/>
    </xf>
    <xf numFmtId="0" fontId="64" fillId="4" borderId="63" xfId="0" applyFont="1" applyFill="1" applyBorder="1" applyAlignment="1">
      <alignment horizontal="left" vertical="center" wrapText="1"/>
    </xf>
    <xf numFmtId="0" fontId="65" fillId="4" borderId="30" xfId="0" applyFont="1" applyFill="1" applyBorder="1" applyAlignment="1">
      <alignment horizontal="left" vertical="center" wrapText="1"/>
    </xf>
    <xf numFmtId="0" fontId="64" fillId="4" borderId="64" xfId="0" applyFont="1" applyFill="1" applyBorder="1" applyAlignment="1">
      <alignment horizontal="left" vertical="center" wrapText="1"/>
    </xf>
    <xf numFmtId="0" fontId="65" fillId="4" borderId="65" xfId="0" applyFont="1" applyFill="1" applyBorder="1" applyAlignment="1">
      <alignment horizontal="left" vertical="center" wrapText="1"/>
    </xf>
    <xf numFmtId="0" fontId="31" fillId="4" borderId="65" xfId="0" applyFont="1" applyFill="1" applyBorder="1" applyAlignment="1">
      <alignment vertical="center" wrapText="1"/>
    </xf>
    <xf numFmtId="164" fontId="7" fillId="4" borderId="68" xfId="0" applyNumberFormat="1" applyFont="1" applyFill="1" applyBorder="1" applyAlignment="1">
      <alignment vertical="center"/>
    </xf>
    <xf numFmtId="0" fontId="31" fillId="4" borderId="33" xfId="0" applyFont="1" applyFill="1" applyBorder="1" applyAlignment="1">
      <alignment vertical="center" wrapText="1"/>
    </xf>
    <xf numFmtId="164" fontId="7" fillId="4" borderId="60" xfId="0" applyNumberFormat="1" applyFont="1" applyFill="1" applyBorder="1" applyAlignment="1">
      <alignment vertical="center"/>
    </xf>
    <xf numFmtId="49" fontId="81" fillId="0" borderId="0" xfId="0" applyNumberFormat="1" applyFont="1" applyAlignment="1">
      <alignment horizontal="left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85" fillId="0" borderId="0" xfId="1" applyNumberFormat="1" applyFont="1" applyAlignment="1">
      <alignment horizontal="center" vertical="center"/>
    </xf>
    <xf numFmtId="4" fontId="85" fillId="0" borderId="0" xfId="1" applyNumberFormat="1" applyFont="1" applyAlignment="1">
      <alignment vertical="center"/>
    </xf>
    <xf numFmtId="0" fontId="85" fillId="0" borderId="0" xfId="1" applyFont="1" applyAlignment="1">
      <alignment vertical="center"/>
    </xf>
    <xf numFmtId="0" fontId="0" fillId="0" borderId="0" xfId="0" applyAlignment="1">
      <alignment vertical="center"/>
    </xf>
    <xf numFmtId="49" fontId="86" fillId="0" borderId="0" xfId="2" applyNumberFormat="1" applyFont="1" applyFill="1" applyBorder="1" applyAlignment="1">
      <alignment vertical="center"/>
    </xf>
    <xf numFmtId="49" fontId="87" fillId="0" borderId="0" xfId="2" applyNumberFormat="1" applyFont="1" applyAlignment="1">
      <alignment horizontal="center" vertical="center"/>
    </xf>
    <xf numFmtId="49" fontId="88" fillId="0" borderId="0" xfId="7" applyNumberFormat="1" applyFont="1" applyAlignment="1">
      <alignment horizontal="center" vertical="center"/>
    </xf>
    <xf numFmtId="4" fontId="88" fillId="0" borderId="0" xfId="7" applyNumberFormat="1" applyFont="1" applyAlignment="1">
      <alignment vertical="center"/>
    </xf>
    <xf numFmtId="0" fontId="88" fillId="0" borderId="0" xfId="7" applyFont="1" applyAlignment="1">
      <alignment vertical="center"/>
    </xf>
    <xf numFmtId="0" fontId="2" fillId="0" borderId="0" xfId="7"/>
    <xf numFmtId="49" fontId="92" fillId="0" borderId="76" xfId="2" applyNumberFormat="1" applyFont="1" applyFill="1" applyBorder="1" applyAlignment="1">
      <alignment horizontal="center" vertical="center"/>
    </xf>
    <xf numFmtId="49" fontId="92" fillId="0" borderId="77" xfId="2" applyNumberFormat="1" applyFont="1" applyBorder="1" applyAlignment="1">
      <alignment horizontal="center" vertical="center"/>
    </xf>
    <xf numFmtId="49" fontId="93" fillId="0" borderId="77" xfId="2" applyNumberFormat="1" applyFont="1" applyBorder="1" applyAlignment="1">
      <alignment horizontal="center" vertical="center"/>
    </xf>
    <xf numFmtId="49" fontId="93" fillId="0" borderId="78" xfId="2" applyNumberFormat="1" applyFont="1" applyBorder="1" applyAlignment="1">
      <alignment horizontal="center" vertical="center"/>
    </xf>
    <xf numFmtId="49" fontId="95" fillId="0" borderId="79" xfId="8" applyNumberFormat="1" applyFont="1" applyBorder="1"/>
    <xf numFmtId="49" fontId="95" fillId="0" borderId="77" xfId="8" applyNumberFormat="1" applyFont="1" applyBorder="1"/>
    <xf numFmtId="49" fontId="95" fillId="0" borderId="77" xfId="7" applyNumberFormat="1" applyFont="1" applyBorder="1" applyAlignment="1">
      <alignment horizontal="center" vertical="center"/>
    </xf>
    <xf numFmtId="49" fontId="95" fillId="0" borderId="80" xfId="8" applyNumberFormat="1" applyFont="1" applyBorder="1"/>
    <xf numFmtId="49" fontId="92" fillId="0" borderId="81" xfId="2" applyNumberFormat="1" applyFont="1" applyFill="1" applyBorder="1" applyAlignment="1">
      <alignment horizontal="center" vertical="center"/>
    </xf>
    <xf numFmtId="49" fontId="92" fillId="0" borderId="82" xfId="2" applyNumberFormat="1" applyFont="1" applyBorder="1" applyAlignment="1">
      <alignment horizontal="center" vertical="center"/>
    </xf>
    <xf numFmtId="49" fontId="95" fillId="0" borderId="83" xfId="8" applyNumberFormat="1" applyFont="1" applyBorder="1"/>
    <xf numFmtId="49" fontId="92" fillId="0" borderId="84" xfId="2" applyNumberFormat="1" applyFont="1" applyFill="1" applyBorder="1" applyAlignment="1">
      <alignment horizontal="center" vertical="center"/>
    </xf>
    <xf numFmtId="49" fontId="92" fillId="0" borderId="79" xfId="2" applyNumberFormat="1" applyFont="1" applyBorder="1" applyAlignment="1">
      <alignment horizontal="center" vertical="center"/>
    </xf>
    <xf numFmtId="49" fontId="93" fillId="0" borderId="79" xfId="2" applyNumberFormat="1" applyFont="1" applyBorder="1" applyAlignment="1">
      <alignment horizontal="center" vertical="center"/>
    </xf>
    <xf numFmtId="49" fontId="93" fillId="0" borderId="85" xfId="2" applyNumberFormat="1" applyFont="1" applyBorder="1" applyAlignment="1">
      <alignment horizontal="center" vertical="center"/>
    </xf>
    <xf numFmtId="49" fontId="95" fillId="0" borderId="79" xfId="7" applyNumberFormat="1" applyFont="1" applyBorder="1" applyAlignment="1">
      <alignment horizontal="center" vertical="center"/>
    </xf>
    <xf numFmtId="49" fontId="95" fillId="0" borderId="86" xfId="8" applyNumberFormat="1" applyFont="1" applyBorder="1"/>
    <xf numFmtId="49" fontId="92" fillId="0" borderId="87" xfId="2" applyNumberFormat="1" applyFont="1" applyFill="1" applyBorder="1" applyAlignment="1">
      <alignment horizontal="center" vertical="center"/>
    </xf>
    <xf numFmtId="49" fontId="92" fillId="0" borderId="88" xfId="2" applyNumberFormat="1" applyFont="1" applyBorder="1" applyAlignment="1">
      <alignment horizontal="center" vertical="center"/>
    </xf>
    <xf numFmtId="49" fontId="93" fillId="0" borderId="88" xfId="2" applyNumberFormat="1" applyFont="1" applyBorder="1" applyAlignment="1">
      <alignment horizontal="center" vertical="center"/>
    </xf>
    <xf numFmtId="49" fontId="93" fillId="0" borderId="89" xfId="2" applyNumberFormat="1" applyFont="1" applyBorder="1" applyAlignment="1">
      <alignment horizontal="center" vertical="center"/>
    </xf>
    <xf numFmtId="49" fontId="95" fillId="0" borderId="82" xfId="8" applyNumberFormat="1" applyFont="1" applyBorder="1"/>
    <xf numFmtId="49" fontId="95" fillId="0" borderId="88" xfId="7" applyNumberFormat="1" applyFont="1" applyBorder="1" applyAlignment="1">
      <alignment horizontal="center" vertical="center"/>
    </xf>
    <xf numFmtId="0" fontId="36" fillId="0" borderId="0" xfId="7" applyFont="1"/>
    <xf numFmtId="49" fontId="84" fillId="0" borderId="0" xfId="0" applyNumberFormat="1" applyFont="1" applyFill="1" applyBorder="1" applyAlignment="1">
      <alignment horizontal="center" vertical="center"/>
    </xf>
    <xf numFmtId="0" fontId="96" fillId="0" borderId="0" xfId="3" applyFont="1" applyAlignment="1">
      <alignment vertical="center"/>
    </xf>
    <xf numFmtId="164" fontId="97" fillId="0" borderId="0" xfId="3" applyNumberFormat="1" applyFont="1" applyAlignment="1">
      <alignment vertical="center"/>
    </xf>
    <xf numFmtId="164" fontId="96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0" fontId="100" fillId="4" borderId="90" xfId="2" applyFont="1" applyFill="1" applyBorder="1" applyAlignment="1">
      <alignment vertical="center"/>
    </xf>
    <xf numFmtId="0" fontId="101" fillId="4" borderId="90" xfId="2" applyFont="1" applyFill="1" applyBorder="1" applyAlignment="1">
      <alignment vertical="center"/>
    </xf>
    <xf numFmtId="0" fontId="102" fillId="4" borderId="90" xfId="2" applyFont="1" applyFill="1" applyBorder="1" applyAlignment="1">
      <alignment vertical="center"/>
    </xf>
    <xf numFmtId="3" fontId="26" fillId="6" borderId="26" xfId="0" applyNumberFormat="1" applyFont="1" applyFill="1" applyBorder="1" applyAlignment="1" applyProtection="1">
      <alignment horizontal="center" vertical="center" wrapText="1"/>
    </xf>
    <xf numFmtId="165" fontId="5" fillId="14" borderId="91" xfId="2" applyNumberFormat="1" applyFont="1" applyFill="1" applyBorder="1" applyAlignment="1">
      <alignment vertical="center" wrapText="1"/>
    </xf>
    <xf numFmtId="165" fontId="23" fillId="6" borderId="26" xfId="0" applyNumberFormat="1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9" fillId="5" borderId="92" xfId="0" applyNumberFormat="1" applyFont="1" applyFill="1" applyBorder="1" applyAlignment="1" applyProtection="1">
      <alignment vertical="center" wrapText="1"/>
    </xf>
    <xf numFmtId="165" fontId="29" fillId="5" borderId="93" xfId="0" applyNumberFormat="1" applyFont="1" applyFill="1" applyBorder="1" applyAlignment="1" applyProtection="1">
      <alignment vertical="center" wrapText="1"/>
    </xf>
    <xf numFmtId="165" fontId="23" fillId="6" borderId="26" xfId="0" applyNumberFormat="1" applyFont="1" applyFill="1" applyBorder="1" applyAlignment="1" applyProtection="1">
      <alignment vertical="center"/>
    </xf>
    <xf numFmtId="164" fontId="104" fillId="0" borderId="94" xfId="0" applyNumberFormat="1" applyFont="1" applyBorder="1" applyAlignment="1">
      <alignment horizontal="center" vertical="center" wrapText="1"/>
    </xf>
    <xf numFmtId="164" fontId="27" fillId="0" borderId="92" xfId="0" applyNumberFormat="1" applyFont="1" applyBorder="1" applyAlignment="1">
      <alignment horizontal="center" vertical="center" wrapText="1"/>
    </xf>
    <xf numFmtId="2" fontId="54" fillId="2" borderId="95" xfId="0" applyNumberFormat="1" applyFont="1" applyFill="1" applyBorder="1" applyAlignment="1">
      <alignment horizontal="left" vertical="center" wrapText="1"/>
    </xf>
    <xf numFmtId="2" fontId="55" fillId="2" borderId="96" xfId="0" applyNumberFormat="1" applyFont="1" applyFill="1" applyBorder="1" applyAlignment="1">
      <alignment horizontal="left" vertical="center" wrapText="1"/>
    </xf>
    <xf numFmtId="164" fontId="71" fillId="10" borderId="57" xfId="0" applyNumberFormat="1" applyFont="1" applyFill="1" applyBorder="1" applyAlignment="1">
      <alignment vertical="center" wrapText="1"/>
    </xf>
    <xf numFmtId="164" fontId="71" fillId="10" borderId="97" xfId="0" applyNumberFormat="1" applyFont="1" applyFill="1" applyBorder="1" applyAlignment="1">
      <alignment vertical="center" wrapText="1"/>
    </xf>
    <xf numFmtId="164" fontId="72" fillId="10" borderId="97" xfId="0" applyNumberFormat="1" applyFont="1" applyFill="1" applyBorder="1" applyAlignment="1">
      <alignment vertical="center" wrapText="1"/>
    </xf>
    <xf numFmtId="164" fontId="49" fillId="0" borderId="0" xfId="0" applyNumberFormat="1" applyFont="1" applyAlignment="1"/>
    <xf numFmtId="164" fontId="56" fillId="2" borderId="96" xfId="0" applyNumberFormat="1" applyFont="1" applyFill="1" applyBorder="1" applyAlignment="1">
      <alignment horizontal="right" vertical="center" wrapText="1"/>
    </xf>
    <xf numFmtId="164" fontId="57" fillId="2" borderId="100" xfId="0" applyNumberFormat="1" applyFont="1" applyFill="1" applyBorder="1" applyAlignment="1">
      <alignment horizontal="right" vertical="center" wrapText="1"/>
    </xf>
    <xf numFmtId="164" fontId="57" fillId="2" borderId="101" xfId="0" applyNumberFormat="1" applyFont="1" applyFill="1" applyBorder="1" applyAlignment="1">
      <alignment horizontal="center" vertical="center" wrapText="1"/>
    </xf>
    <xf numFmtId="164" fontId="57" fillId="2" borderId="102" xfId="0" applyNumberFormat="1" applyFont="1" applyFill="1" applyBorder="1" applyAlignment="1">
      <alignment horizontal="center" vertical="center" wrapText="1"/>
    </xf>
    <xf numFmtId="164" fontId="57" fillId="2" borderId="103" xfId="0" applyNumberFormat="1" applyFont="1" applyFill="1" applyBorder="1" applyAlignment="1">
      <alignment horizontal="center" vertical="center" wrapText="1"/>
    </xf>
    <xf numFmtId="49" fontId="29" fillId="6" borderId="104" xfId="3" applyNumberFormat="1" applyFont="1" applyFill="1" applyBorder="1" applyAlignment="1">
      <alignment horizontal="left" vertical="center" wrapText="1"/>
    </xf>
    <xf numFmtId="49" fontId="23" fillId="6" borderId="105" xfId="3" applyNumberFormat="1" applyFont="1" applyFill="1" applyBorder="1" applyAlignment="1">
      <alignment vertical="center" wrapText="1"/>
    </xf>
    <xf numFmtId="164" fontId="61" fillId="6" borderId="106" xfId="3" applyNumberFormat="1" applyFont="1" applyFill="1" applyBorder="1" applyAlignment="1">
      <alignment vertical="center"/>
    </xf>
    <xf numFmtId="164" fontId="107" fillId="15" borderId="107" xfId="1" applyNumberFormat="1" applyFont="1" applyFill="1" applyBorder="1" applyAlignment="1">
      <alignment vertical="center"/>
    </xf>
    <xf numFmtId="164" fontId="107" fillId="0" borderId="108" xfId="1" applyNumberFormat="1" applyFont="1" applyBorder="1" applyAlignment="1">
      <alignment vertical="center"/>
    </xf>
    <xf numFmtId="164" fontId="107" fillId="0" borderId="109" xfId="1" applyNumberFormat="1" applyFont="1" applyBorder="1" applyAlignment="1">
      <alignment vertical="center"/>
    </xf>
    <xf numFmtId="49" fontId="29" fillId="11" borderId="29" xfId="3" applyNumberFormat="1" applyFont="1" applyFill="1" applyBorder="1" applyAlignment="1">
      <alignment horizontal="left" vertical="center" wrapText="1"/>
    </xf>
    <xf numFmtId="49" fontId="23" fillId="11" borderId="30" xfId="3" applyNumberFormat="1" applyFont="1" applyFill="1" applyBorder="1" applyAlignment="1">
      <alignment vertical="center" wrapText="1"/>
    </xf>
    <xf numFmtId="164" fontId="29" fillId="11" borderId="30" xfId="3" applyNumberFormat="1" applyFont="1" applyFill="1" applyBorder="1" applyAlignment="1">
      <alignment vertical="center" wrapText="1"/>
    </xf>
    <xf numFmtId="164" fontId="5" fillId="11" borderId="30" xfId="3" applyNumberFormat="1" applyFont="1" applyFill="1" applyBorder="1" applyAlignment="1">
      <alignment vertical="center" wrapText="1"/>
    </xf>
    <xf numFmtId="164" fontId="61" fillId="11" borderId="3" xfId="3" applyNumberFormat="1" applyFont="1" applyFill="1" applyBorder="1" applyAlignment="1">
      <alignment vertical="center"/>
    </xf>
    <xf numFmtId="164" fontId="107" fillId="15" borderId="69" xfId="1" applyNumberFormat="1" applyFont="1" applyFill="1" applyBorder="1" applyAlignment="1">
      <alignment vertical="center"/>
    </xf>
    <xf numFmtId="164" fontId="107" fillId="0" borderId="110" xfId="1" applyNumberFormat="1" applyFont="1" applyBorder="1" applyAlignment="1">
      <alignment vertical="center"/>
    </xf>
    <xf numFmtId="164" fontId="107" fillId="0" borderId="111" xfId="1" applyNumberFormat="1" applyFont="1" applyBorder="1" applyAlignment="1">
      <alignment vertical="center"/>
    </xf>
    <xf numFmtId="49" fontId="29" fillId="7" borderId="112" xfId="3" applyNumberFormat="1" applyFont="1" applyFill="1" applyBorder="1" applyAlignment="1">
      <alignment horizontal="left" vertical="center" wrapText="1"/>
    </xf>
    <xf numFmtId="49" fontId="23" fillId="7" borderId="113" xfId="3" applyNumberFormat="1" applyFont="1" applyFill="1" applyBorder="1" applyAlignment="1">
      <alignment vertical="center" wrapText="1"/>
    </xf>
    <xf numFmtId="164" fontId="29" fillId="7" borderId="113" xfId="3" applyNumberFormat="1" applyFont="1" applyFill="1" applyBorder="1" applyAlignment="1">
      <alignment vertical="center" wrapText="1"/>
    </xf>
    <xf numFmtId="164" fontId="38" fillId="7" borderId="70" xfId="3" applyNumberFormat="1" applyFont="1" applyFill="1" applyBorder="1" applyAlignment="1">
      <alignment vertical="center"/>
    </xf>
    <xf numFmtId="164" fontId="107" fillId="15" borderId="114" xfId="1" applyNumberFormat="1" applyFont="1" applyFill="1" applyBorder="1" applyAlignment="1">
      <alignment vertical="center"/>
    </xf>
    <xf numFmtId="164" fontId="107" fillId="0" borderId="115" xfId="1" applyNumberFormat="1" applyFont="1" applyBorder="1" applyAlignment="1">
      <alignment vertical="center"/>
    </xf>
    <xf numFmtId="164" fontId="107" fillId="0" borderId="116" xfId="1" applyNumberFormat="1" applyFont="1" applyBorder="1" applyAlignment="1">
      <alignment vertical="center"/>
    </xf>
    <xf numFmtId="164" fontId="61" fillId="9" borderId="72" xfId="1" applyNumberFormat="1" applyFont="1" applyFill="1" applyBorder="1" applyAlignment="1">
      <alignment horizontal="right" vertical="center"/>
    </xf>
    <xf numFmtId="164" fontId="61" fillId="9" borderId="71" xfId="1" applyNumberFormat="1" applyFont="1" applyFill="1" applyBorder="1" applyAlignment="1">
      <alignment horizontal="right" vertical="center"/>
    </xf>
    <xf numFmtId="164" fontId="61" fillId="9" borderId="117" xfId="1" applyNumberFormat="1" applyFont="1" applyFill="1" applyBorder="1" applyAlignment="1">
      <alignment horizontal="right" vertical="center"/>
    </xf>
    <xf numFmtId="164" fontId="61" fillId="9" borderId="118" xfId="1" applyNumberFormat="1" applyFont="1" applyFill="1" applyBorder="1" applyAlignment="1">
      <alignment horizontal="right" vertical="center"/>
    </xf>
    <xf numFmtId="0" fontId="67" fillId="0" borderId="0" xfId="1" applyFont="1"/>
    <xf numFmtId="2" fontId="105" fillId="0" borderId="0" xfId="0" applyNumberFormat="1" applyFont="1" applyBorder="1" applyAlignment="1"/>
    <xf numFmtId="2" fontId="105" fillId="0" borderId="98" xfId="0" applyNumberFormat="1" applyFont="1" applyBorder="1" applyAlignment="1"/>
    <xf numFmtId="2" fontId="105" fillId="0" borderId="119" xfId="0" applyNumberFormat="1" applyFont="1" applyBorder="1" applyAlignment="1"/>
    <xf numFmtId="2" fontId="105" fillId="0" borderId="120" xfId="0" applyNumberFormat="1" applyFont="1" applyBorder="1" applyAlignment="1"/>
    <xf numFmtId="164" fontId="5" fillId="6" borderId="105" xfId="3" applyNumberFormat="1" applyFont="1" applyFill="1" applyBorder="1" applyAlignment="1">
      <alignment vertical="center" wrapText="1"/>
    </xf>
    <xf numFmtId="164" fontId="9" fillId="9" borderId="37" xfId="1" applyNumberFormat="1" applyFont="1" applyFill="1" applyBorder="1" applyAlignment="1">
      <alignment horizontal="right" vertical="center"/>
    </xf>
    <xf numFmtId="164" fontId="5" fillId="7" borderId="113" xfId="3" applyNumberFormat="1" applyFont="1" applyFill="1" applyBorder="1" applyAlignment="1">
      <alignment horizontal="right" vertical="center" wrapText="1"/>
    </xf>
    <xf numFmtId="0" fontId="0" fillId="0" borderId="125" xfId="0" applyBorder="1"/>
    <xf numFmtId="164" fontId="7" fillId="15" borderId="121" xfId="0" applyNumberFormat="1" applyFont="1" applyFill="1" applyBorder="1"/>
    <xf numFmtId="164" fontId="58" fillId="0" borderId="122" xfId="0" applyNumberFormat="1" applyFont="1" applyBorder="1"/>
    <xf numFmtId="164" fontId="73" fillId="0" borderId="92" xfId="0" applyNumberFormat="1" applyFont="1" applyBorder="1"/>
    <xf numFmtId="164" fontId="7" fillId="15" borderId="20" xfId="0" applyNumberFormat="1" applyFont="1" applyFill="1" applyBorder="1"/>
    <xf numFmtId="164" fontId="58" fillId="0" borderId="123" xfId="0" applyNumberFormat="1" applyFont="1" applyBorder="1"/>
    <xf numFmtId="164" fontId="73" fillId="0" borderId="123" xfId="0" applyNumberFormat="1" applyFont="1" applyBorder="1"/>
    <xf numFmtId="164" fontId="7" fillId="0" borderId="123" xfId="0" applyNumberFormat="1" applyFont="1" applyBorder="1"/>
    <xf numFmtId="2" fontId="69" fillId="4" borderId="25" xfId="0" applyNumberFormat="1" applyFont="1" applyFill="1" applyBorder="1" applyAlignment="1">
      <alignment vertical="center"/>
    </xf>
    <xf numFmtId="2" fontId="69" fillId="4" borderId="127" xfId="0" applyNumberFormat="1" applyFont="1" applyFill="1" applyBorder="1" applyAlignment="1">
      <alignment vertical="center"/>
    </xf>
    <xf numFmtId="164" fontId="7" fillId="15" borderId="18" xfId="0" applyNumberFormat="1" applyFont="1" applyFill="1" applyBorder="1"/>
    <xf numFmtId="164" fontId="58" fillId="0" borderId="128" xfId="0" applyNumberFormat="1" applyFont="1" applyBorder="1"/>
    <xf numFmtId="164" fontId="73" fillId="0" borderId="128" xfId="0" applyNumberFormat="1" applyFont="1" applyBorder="1"/>
    <xf numFmtId="164" fontId="71" fillId="10" borderId="132" xfId="0" applyNumberFormat="1" applyFont="1" applyFill="1" applyBorder="1" applyAlignment="1">
      <alignment vertical="center" wrapText="1"/>
    </xf>
    <xf numFmtId="164" fontId="72" fillId="10" borderId="133" xfId="0" applyNumberFormat="1" applyFont="1" applyFill="1" applyBorder="1" applyAlignment="1">
      <alignment vertical="center" wrapText="1"/>
    </xf>
    <xf numFmtId="164" fontId="72" fillId="10" borderId="134" xfId="0" applyNumberFormat="1" applyFont="1" applyFill="1" applyBorder="1" applyAlignment="1">
      <alignment vertical="center" wrapText="1"/>
    </xf>
    <xf numFmtId="164" fontId="72" fillId="10" borderId="126" xfId="0" applyNumberFormat="1" applyFont="1" applyFill="1" applyBorder="1" applyAlignment="1">
      <alignment vertical="center" wrapText="1"/>
    </xf>
    <xf numFmtId="164" fontId="59" fillId="16" borderId="0" xfId="3" applyNumberFormat="1" applyFont="1" applyFill="1" applyBorder="1" applyAlignment="1">
      <alignment horizontal="right" vertical="center" wrapText="1"/>
    </xf>
    <xf numFmtId="2" fontId="47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51" fillId="0" borderId="0" xfId="0" applyNumberFormat="1" applyFont="1" applyAlignment="1">
      <alignment horizontal="left"/>
    </xf>
    <xf numFmtId="2" fontId="47" fillId="0" borderId="99" xfId="0" applyNumberFormat="1" applyFont="1" applyBorder="1" applyAlignment="1">
      <alignment vertical="center"/>
    </xf>
    <xf numFmtId="2" fontId="47" fillId="0" borderId="0" xfId="0" applyNumberFormat="1" applyFont="1" applyAlignment="1"/>
    <xf numFmtId="164" fontId="58" fillId="15" borderId="26" xfId="0" applyNumberFormat="1" applyFont="1" applyFill="1" applyBorder="1"/>
    <xf numFmtId="164" fontId="58" fillId="0" borderId="26" xfId="0" applyNumberFormat="1" applyFont="1" applyBorder="1"/>
    <xf numFmtId="164" fontId="73" fillId="0" borderId="26" xfId="0" applyNumberFormat="1" applyFont="1" applyBorder="1"/>
    <xf numFmtId="164" fontId="58" fillId="15" borderId="17" xfId="0" applyNumberFormat="1" applyFont="1" applyFill="1" applyBorder="1" applyAlignment="1">
      <alignment vertical="center"/>
    </xf>
    <xf numFmtId="164" fontId="58" fillId="0" borderId="124" xfId="0" applyNumberFormat="1" applyFont="1" applyBorder="1" applyAlignment="1">
      <alignment vertical="center"/>
    </xf>
    <xf numFmtId="164" fontId="73" fillId="0" borderId="135" xfId="0" applyNumberFormat="1" applyFont="1" applyBorder="1" applyAlignment="1">
      <alignment vertical="center"/>
    </xf>
    <xf numFmtId="164" fontId="58" fillId="15" borderId="20" xfId="0" applyNumberFormat="1" applyFont="1" applyFill="1" applyBorder="1" applyAlignment="1">
      <alignment vertical="center"/>
    </xf>
    <xf numFmtId="164" fontId="7" fillId="15" borderId="20" xfId="0" applyNumberFormat="1" applyFont="1" applyFill="1" applyBorder="1" applyAlignment="1">
      <alignment vertical="center"/>
    </xf>
    <xf numFmtId="164" fontId="57" fillId="2" borderId="137" xfId="0" applyNumberFormat="1" applyFont="1" applyFill="1" applyBorder="1" applyAlignment="1">
      <alignment horizontal="center" vertical="center" wrapText="1"/>
    </xf>
    <xf numFmtId="164" fontId="57" fillId="2" borderId="138" xfId="0" applyNumberFormat="1" applyFont="1" applyFill="1" applyBorder="1" applyAlignment="1">
      <alignment horizontal="center" vertical="center" wrapText="1"/>
    </xf>
    <xf numFmtId="164" fontId="57" fillId="2" borderId="139" xfId="0" applyNumberFormat="1" applyFont="1" applyFill="1" applyBorder="1" applyAlignment="1">
      <alignment horizontal="center" vertical="center" wrapText="1"/>
    </xf>
    <xf numFmtId="164" fontId="61" fillId="13" borderId="42" xfId="0" applyNumberFormat="1" applyFont="1" applyFill="1" applyBorder="1" applyAlignment="1">
      <alignment vertical="center"/>
    </xf>
    <xf numFmtId="164" fontId="61" fillId="13" borderId="97" xfId="0" applyNumberFormat="1" applyFont="1" applyFill="1" applyBorder="1" applyAlignment="1">
      <alignment vertical="center"/>
    </xf>
    <xf numFmtId="164" fontId="61" fillId="13" borderId="136" xfId="0" applyNumberFormat="1" applyFont="1" applyFill="1" applyBorder="1" applyAlignment="1">
      <alignment vertical="center"/>
    </xf>
    <xf numFmtId="0" fontId="98" fillId="4" borderId="0" xfId="2" applyFont="1" applyFill="1" applyAlignment="1">
      <alignment vertical="center"/>
    </xf>
    <xf numFmtId="4" fontId="109" fillId="0" borderId="77" xfId="7" applyNumberFormat="1" applyFont="1" applyBorder="1" applyAlignment="1">
      <alignment vertical="center"/>
    </xf>
    <xf numFmtId="4" fontId="109" fillId="0" borderId="79" xfId="7" applyNumberFormat="1" applyFont="1" applyBorder="1" applyAlignment="1">
      <alignment vertical="center"/>
    </xf>
    <xf numFmtId="4" fontId="109" fillId="0" borderId="88" xfId="7" applyNumberFormat="1" applyFont="1" applyBorder="1" applyAlignment="1">
      <alignment vertical="center"/>
    </xf>
    <xf numFmtId="0" fontId="30" fillId="5" borderId="0" xfId="0" applyFont="1" applyFill="1" applyBorder="1" applyAlignment="1" applyProtection="1">
      <alignment horizontal="center" vertical="center"/>
    </xf>
    <xf numFmtId="49" fontId="110" fillId="4" borderId="0" xfId="0" applyNumberFormat="1" applyFont="1" applyFill="1" applyBorder="1" applyAlignment="1">
      <alignment vertical="center"/>
    </xf>
    <xf numFmtId="49" fontId="111" fillId="4" borderId="0" xfId="0" applyNumberFormat="1" applyFont="1" applyFill="1" applyAlignment="1">
      <alignment horizontal="center" vertical="center"/>
    </xf>
    <xf numFmtId="49" fontId="111" fillId="4" borderId="0" xfId="7" applyNumberFormat="1" applyFont="1" applyFill="1" applyAlignment="1">
      <alignment horizontal="center" vertical="center"/>
    </xf>
    <xf numFmtId="4" fontId="111" fillId="4" borderId="0" xfId="7" applyNumberFormat="1" applyFont="1" applyFill="1" applyAlignment="1">
      <alignment vertical="center"/>
    </xf>
    <xf numFmtId="0" fontId="111" fillId="4" borderId="0" xfId="7" applyFont="1" applyFill="1" applyAlignment="1">
      <alignment vertical="center"/>
    </xf>
    <xf numFmtId="49" fontId="112" fillId="12" borderId="34" xfId="0" applyNumberFormat="1" applyFont="1" applyFill="1" applyBorder="1" applyAlignment="1">
      <alignment horizontal="center" vertical="center"/>
    </xf>
    <xf numFmtId="49" fontId="112" fillId="12" borderId="35" xfId="0" applyNumberFormat="1" applyFont="1" applyFill="1" applyBorder="1" applyAlignment="1">
      <alignment horizontal="center" vertical="center"/>
    </xf>
    <xf numFmtId="49" fontId="113" fillId="12" borderId="35" xfId="0" applyNumberFormat="1" applyFont="1" applyFill="1" applyBorder="1" applyAlignment="1">
      <alignment horizontal="center" vertical="center"/>
    </xf>
    <xf numFmtId="49" fontId="115" fillId="4" borderId="32" xfId="0" applyNumberFormat="1" applyFont="1" applyFill="1" applyBorder="1" applyAlignment="1">
      <alignment horizontal="center" vertical="center"/>
    </xf>
    <xf numFmtId="49" fontId="115" fillId="4" borderId="33" xfId="0" applyNumberFormat="1" applyFont="1" applyFill="1" applyBorder="1" applyAlignment="1">
      <alignment horizontal="center" vertical="center"/>
    </xf>
    <xf numFmtId="49" fontId="116" fillId="4" borderId="33" xfId="0" applyNumberFormat="1" applyFont="1" applyFill="1" applyBorder="1" applyAlignment="1">
      <alignment horizontal="center" vertical="center"/>
    </xf>
    <xf numFmtId="49" fontId="115" fillId="4" borderId="29" xfId="0" applyNumberFormat="1" applyFont="1" applyFill="1" applyBorder="1" applyAlignment="1">
      <alignment horizontal="center" vertical="center"/>
    </xf>
    <xf numFmtId="49" fontId="115" fillId="4" borderId="30" xfId="0" applyNumberFormat="1" applyFont="1" applyFill="1" applyBorder="1" applyAlignment="1">
      <alignment horizontal="center" vertical="center"/>
    </xf>
    <xf numFmtId="4" fontId="117" fillId="4" borderId="33" xfId="7" applyNumberFormat="1" applyFont="1" applyFill="1" applyBorder="1" applyAlignment="1">
      <alignment vertical="center"/>
    </xf>
    <xf numFmtId="49" fontId="89" fillId="17" borderId="73" xfId="2" applyNumberFormat="1" applyFont="1" applyFill="1" applyBorder="1" applyAlignment="1">
      <alignment horizontal="center" vertical="center"/>
    </xf>
    <xf numFmtId="49" fontId="89" fillId="17" borderId="74" xfId="2" applyNumberFormat="1" applyFont="1" applyFill="1" applyBorder="1" applyAlignment="1">
      <alignment horizontal="center" vertical="center"/>
    </xf>
    <xf numFmtId="49" fontId="90" fillId="17" borderId="74" xfId="2" applyNumberFormat="1" applyFont="1" applyFill="1" applyBorder="1" applyAlignment="1">
      <alignment horizontal="center" vertical="center"/>
    </xf>
    <xf numFmtId="49" fontId="91" fillId="17" borderId="74" xfId="7" applyNumberFormat="1" applyFont="1" applyFill="1" applyBorder="1" applyAlignment="1">
      <alignment horizontal="center" vertical="center"/>
    </xf>
    <xf numFmtId="4" fontId="91" fillId="17" borderId="74" xfId="7" applyNumberFormat="1" applyFont="1" applyFill="1" applyBorder="1" applyAlignment="1">
      <alignment horizontal="center" vertical="center"/>
    </xf>
    <xf numFmtId="0" fontId="91" fillId="17" borderId="75" xfId="7" applyFont="1" applyFill="1" applyBorder="1" applyAlignment="1">
      <alignment vertical="center"/>
    </xf>
    <xf numFmtId="4" fontId="36" fillId="17" borderId="74" xfId="7" applyNumberFormat="1" applyFont="1" applyFill="1" applyBorder="1" applyAlignment="1">
      <alignment vertical="center"/>
    </xf>
    <xf numFmtId="0" fontId="36" fillId="17" borderId="75" xfId="7" applyFont="1" applyFill="1" applyBorder="1" applyAlignment="1">
      <alignment vertical="center"/>
    </xf>
    <xf numFmtId="49" fontId="114" fillId="12" borderId="35" xfId="7" applyNumberFormat="1" applyFont="1" applyFill="1" applyBorder="1" applyAlignment="1">
      <alignment horizontal="center" vertical="center"/>
    </xf>
    <xf numFmtId="4" fontId="114" fillId="12" borderId="35" xfId="7" applyNumberFormat="1" applyFont="1" applyFill="1" applyBorder="1" applyAlignment="1">
      <alignment horizontal="center" vertical="center"/>
    </xf>
    <xf numFmtId="0" fontId="114" fillId="12" borderId="6" xfId="7" applyFont="1" applyFill="1" applyBorder="1" applyAlignment="1">
      <alignment vertical="center"/>
    </xf>
    <xf numFmtId="49" fontId="84" fillId="4" borderId="33" xfId="0" applyNumberFormat="1" applyFont="1" applyFill="1" applyBorder="1" applyAlignment="1">
      <alignment horizontal="center" vertical="center"/>
    </xf>
    <xf numFmtId="49" fontId="117" fillId="4" borderId="33" xfId="7" applyNumberFormat="1" applyFont="1" applyFill="1" applyBorder="1" applyAlignment="1">
      <alignment horizontal="center" vertical="center"/>
    </xf>
    <xf numFmtId="0" fontId="117" fillId="4" borderId="4" xfId="7" applyFont="1" applyFill="1" applyBorder="1" applyAlignment="1">
      <alignment vertical="center"/>
    </xf>
    <xf numFmtId="49" fontId="116" fillId="4" borderId="30" xfId="0" applyNumberFormat="1" applyFont="1" applyFill="1" applyBorder="1" applyAlignment="1">
      <alignment horizontal="center" vertical="center"/>
    </xf>
    <xf numFmtId="49" fontId="84" fillId="4" borderId="30" xfId="0" applyNumberFormat="1" applyFont="1" applyFill="1" applyBorder="1" applyAlignment="1">
      <alignment horizontal="center" vertical="center"/>
    </xf>
    <xf numFmtId="49" fontId="117" fillId="4" borderId="30" xfId="7" applyNumberFormat="1" applyFont="1" applyFill="1" applyBorder="1" applyAlignment="1">
      <alignment horizontal="center" vertical="center"/>
    </xf>
    <xf numFmtId="4" fontId="117" fillId="4" borderId="30" xfId="7" applyNumberFormat="1" applyFont="1" applyFill="1" applyBorder="1" applyAlignment="1">
      <alignment vertical="center"/>
    </xf>
    <xf numFmtId="4" fontId="118" fillId="12" borderId="35" xfId="7" applyNumberFormat="1" applyFont="1" applyFill="1" applyBorder="1" applyAlignment="1">
      <alignment vertical="center"/>
    </xf>
    <xf numFmtId="0" fontId="118" fillId="12" borderId="6" xfId="7" applyFont="1" applyFill="1" applyBorder="1" applyAlignment="1">
      <alignment vertical="center"/>
    </xf>
    <xf numFmtId="164" fontId="0" fillId="4" borderId="0" xfId="0" applyNumberFormat="1" applyFill="1"/>
    <xf numFmtId="0" fontId="59" fillId="0" borderId="0" xfId="3" applyFont="1" applyAlignment="1">
      <alignment horizontal="left" vertical="center" wrapText="1"/>
    </xf>
    <xf numFmtId="0" fontId="64" fillId="4" borderId="62" xfId="0" applyFont="1" applyFill="1" applyBorder="1" applyAlignment="1">
      <alignment horizontal="left" vertical="center" wrapText="1"/>
    </xf>
    <xf numFmtId="0" fontId="65" fillId="4" borderId="33" xfId="0" applyFont="1" applyFill="1" applyBorder="1" applyAlignment="1">
      <alignment horizontal="left" vertical="center" wrapText="1"/>
    </xf>
    <xf numFmtId="4" fontId="2" fillId="0" borderId="0" xfId="1" applyNumberFormat="1"/>
    <xf numFmtId="0" fontId="17" fillId="0" borderId="0" xfId="0" applyFont="1" applyFill="1" applyAlignment="1" applyProtection="1">
      <alignment horizontal="justify" vertical="center"/>
    </xf>
    <xf numFmtId="0" fontId="20" fillId="0" borderId="14" xfId="0" applyFont="1" applyFill="1" applyBorder="1" applyAlignment="1" applyProtection="1">
      <alignment horizontal="justify" vertical="center"/>
    </xf>
    <xf numFmtId="0" fontId="98" fillId="4" borderId="0" xfId="2" applyFont="1" applyFill="1" applyBorder="1" applyAlignment="1">
      <alignment horizontal="justify" vertical="center"/>
    </xf>
    <xf numFmtId="0" fontId="99" fillId="0" borderId="0" xfId="2" applyFont="1" applyBorder="1" applyAlignment="1">
      <alignment horizontal="justify" vertical="center"/>
    </xf>
    <xf numFmtId="0" fontId="39" fillId="0" borderId="0" xfId="0" applyFont="1" applyFill="1" applyAlignment="1" applyProtection="1">
      <alignment horizontal="left" vertical="center"/>
    </xf>
    <xf numFmtId="0" fontId="28" fillId="6" borderId="15" xfId="0" applyFont="1" applyFill="1" applyBorder="1" applyAlignment="1" applyProtection="1">
      <alignment horizontal="left" vertical="center" wrapText="1"/>
    </xf>
    <xf numFmtId="0" fontId="28" fillId="5" borderId="22" xfId="0" applyFont="1" applyFill="1" applyBorder="1" applyAlignment="1" applyProtection="1">
      <alignment horizontal="left" vertical="center"/>
    </xf>
    <xf numFmtId="0" fontId="28" fillId="5" borderId="23" xfId="0" applyFont="1" applyFill="1" applyBorder="1" applyAlignment="1" applyProtection="1">
      <alignment horizontal="left" vertical="center"/>
    </xf>
    <xf numFmtId="0" fontId="28" fillId="6" borderId="15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justify"/>
    </xf>
    <xf numFmtId="0" fontId="20" fillId="5" borderId="14" xfId="0" applyFont="1" applyFill="1" applyBorder="1" applyAlignment="1" applyProtection="1">
      <alignment horizontal="justify" vertical="center"/>
    </xf>
    <xf numFmtId="0" fontId="23" fillId="6" borderId="15" xfId="0" applyFont="1" applyFill="1" applyBorder="1" applyAlignment="1" applyProtection="1">
      <alignment horizontal="left" vertical="center" wrapText="1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5" borderId="18" xfId="0" applyFont="1" applyFill="1" applyBorder="1" applyAlignment="1" applyProtection="1">
      <alignment horizontal="left" vertical="center" wrapText="1"/>
    </xf>
    <xf numFmtId="49" fontId="113" fillId="12" borderId="140" xfId="0" applyNumberFormat="1" applyFont="1" applyFill="1" applyBorder="1" applyAlignment="1">
      <alignment horizontal="left" vertical="center"/>
    </xf>
    <xf numFmtId="49" fontId="113" fillId="12" borderId="141" xfId="0" applyNumberFormat="1" applyFont="1" applyFill="1" applyBorder="1" applyAlignment="1">
      <alignment horizontal="left" vertical="center"/>
    </xf>
    <xf numFmtId="49" fontId="113" fillId="12" borderId="142" xfId="0" applyNumberFormat="1" applyFont="1" applyFill="1" applyBorder="1" applyAlignment="1">
      <alignment horizontal="left" vertical="center"/>
    </xf>
    <xf numFmtId="49" fontId="90" fillId="17" borderId="73" xfId="2" applyNumberFormat="1" applyFont="1" applyFill="1" applyBorder="1" applyAlignment="1">
      <alignment horizontal="left" vertical="center"/>
    </xf>
    <xf numFmtId="0" fontId="5" fillId="4" borderId="53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66" xfId="0" applyFont="1" applyFill="1" applyBorder="1" applyAlignment="1">
      <alignment horizontal="left" vertical="center" wrapText="1"/>
    </xf>
    <xf numFmtId="0" fontId="5" fillId="4" borderId="67" xfId="0" applyFont="1" applyFill="1" applyBorder="1" applyAlignment="1">
      <alignment horizontal="left" vertical="center" wrapText="1"/>
    </xf>
    <xf numFmtId="0" fontId="63" fillId="0" borderId="0" xfId="3" applyFont="1" applyAlignment="1">
      <alignment horizontal="left" vertical="center"/>
    </xf>
    <xf numFmtId="0" fontId="5" fillId="4" borderId="56" xfId="0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left" vertical="center" wrapText="1"/>
    </xf>
    <xf numFmtId="0" fontId="5" fillId="3" borderId="56" xfId="2" applyFont="1" applyFill="1" applyBorder="1" applyAlignment="1">
      <alignment horizontal="left" vertical="center" wrapText="1"/>
    </xf>
    <xf numFmtId="0" fontId="64" fillId="4" borderId="143" xfId="0" applyFont="1" applyFill="1" applyBorder="1" applyAlignment="1">
      <alignment horizontal="left" vertical="center" wrapText="1"/>
    </xf>
    <xf numFmtId="0" fontId="64" fillId="4" borderId="62" xfId="0" applyFont="1" applyFill="1" applyBorder="1" applyAlignment="1">
      <alignment horizontal="left" vertical="center" wrapText="1"/>
    </xf>
    <xf numFmtId="0" fontId="65" fillId="4" borderId="31" xfId="0" applyFont="1" applyFill="1" applyBorder="1" applyAlignment="1">
      <alignment horizontal="left" vertical="center" wrapText="1"/>
    </xf>
    <xf numFmtId="0" fontId="65" fillId="4" borderId="33" xfId="0" applyFont="1" applyFill="1" applyBorder="1" applyAlignment="1">
      <alignment horizontal="left" vertical="center" wrapText="1"/>
    </xf>
    <xf numFmtId="0" fontId="120" fillId="4" borderId="53" xfId="0" applyFont="1" applyFill="1" applyBorder="1" applyAlignment="1">
      <alignment horizontal="left" vertical="center" wrapText="1"/>
    </xf>
    <xf numFmtId="0" fontId="120" fillId="4" borderId="2" xfId="0" applyFont="1" applyFill="1" applyBorder="1" applyAlignment="1">
      <alignment horizontal="left" vertical="center" wrapText="1"/>
    </xf>
    <xf numFmtId="0" fontId="48" fillId="10" borderId="42" xfId="0" applyFont="1" applyFill="1" applyBorder="1" applyAlignment="1">
      <alignment horizontal="left" vertical="center" wrapText="1"/>
    </xf>
    <xf numFmtId="0" fontId="48" fillId="10" borderId="1" xfId="0" applyFont="1" applyFill="1" applyBorder="1" applyAlignment="1">
      <alignment horizontal="left" vertical="center" wrapText="1"/>
    </xf>
    <xf numFmtId="0" fontId="48" fillId="10" borderId="5" xfId="0" applyFont="1" applyFill="1" applyBorder="1" applyAlignment="1">
      <alignment horizontal="left" vertical="center" wrapText="1"/>
    </xf>
    <xf numFmtId="0" fontId="59" fillId="0" borderId="0" xfId="3" applyFont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left" vertical="center" wrapText="1"/>
    </xf>
    <xf numFmtId="2" fontId="56" fillId="2" borderId="27" xfId="0" applyNumberFormat="1" applyFont="1" applyFill="1" applyBorder="1" applyAlignment="1">
      <alignment horizontal="center" vertical="center" wrapText="1"/>
    </xf>
    <xf numFmtId="2" fontId="56" fillId="2" borderId="28" xfId="0" applyNumberFormat="1" applyFont="1" applyFill="1" applyBorder="1" applyAlignment="1">
      <alignment horizontal="center" vertical="center" wrapText="1"/>
    </xf>
    <xf numFmtId="49" fontId="29" fillId="6" borderId="54" xfId="3" applyNumberFormat="1" applyFont="1" applyFill="1" applyBorder="1" applyAlignment="1">
      <alignment horizontal="left" vertical="center" wrapText="1"/>
    </xf>
    <xf numFmtId="49" fontId="29" fillId="6" borderId="50" xfId="3" applyNumberFormat="1" applyFont="1" applyFill="1" applyBorder="1" applyAlignment="1">
      <alignment horizontal="left" vertical="center" wrapText="1"/>
    </xf>
    <xf numFmtId="164" fontId="59" fillId="8" borderId="15" xfId="3" applyNumberFormat="1" applyFont="1" applyFill="1" applyBorder="1" applyAlignment="1">
      <alignment horizontal="right" vertical="center" wrapText="1"/>
    </xf>
    <xf numFmtId="164" fontId="59" fillId="8" borderId="44" xfId="3" applyNumberFormat="1" applyFont="1" applyFill="1" applyBorder="1" applyAlignment="1">
      <alignment horizontal="right" vertical="center" wrapText="1"/>
    </xf>
    <xf numFmtId="2" fontId="69" fillId="4" borderId="49" xfId="0" applyNumberFormat="1" applyFont="1" applyFill="1" applyBorder="1" applyAlignment="1">
      <alignment horizontal="left" vertical="center"/>
    </xf>
    <xf numFmtId="2" fontId="69" fillId="4" borderId="51" xfId="0" applyNumberFormat="1" applyFont="1" applyFill="1" applyBorder="1" applyAlignment="1">
      <alignment horizontal="left" vertical="center"/>
    </xf>
    <xf numFmtId="2" fontId="69" fillId="4" borderId="19" xfId="0" applyNumberFormat="1" applyFont="1" applyFill="1" applyBorder="1" applyAlignment="1">
      <alignment horizontal="left" vertical="center"/>
    </xf>
    <xf numFmtId="2" fontId="69" fillId="4" borderId="52" xfId="0" applyNumberFormat="1" applyFont="1" applyFill="1" applyBorder="1" applyAlignment="1">
      <alignment horizontal="left" vertical="center"/>
    </xf>
    <xf numFmtId="0" fontId="48" fillId="10" borderId="129" xfId="0" applyFont="1" applyFill="1" applyBorder="1" applyAlignment="1">
      <alignment horizontal="left" vertical="center" wrapText="1"/>
    </xf>
    <xf numFmtId="0" fontId="48" fillId="10" borderId="130" xfId="0" applyFont="1" applyFill="1" applyBorder="1" applyAlignment="1">
      <alignment horizontal="left" vertical="center" wrapText="1"/>
    </xf>
    <xf numFmtId="0" fontId="48" fillId="10" borderId="131" xfId="0" applyFont="1" applyFill="1" applyBorder="1" applyAlignment="1">
      <alignment horizontal="left" vertical="center" wrapText="1"/>
    </xf>
    <xf numFmtId="0" fontId="48" fillId="4" borderId="7" xfId="0" applyFont="1" applyFill="1" applyBorder="1" applyAlignment="1">
      <alignment horizontal="left" vertical="center" wrapText="1"/>
    </xf>
    <xf numFmtId="0" fontId="48" fillId="4" borderId="0" xfId="0" applyFont="1" applyFill="1" applyBorder="1" applyAlignment="1">
      <alignment horizontal="left" vertical="center" wrapText="1"/>
    </xf>
    <xf numFmtId="2" fontId="58" fillId="0" borderId="125" xfId="0" applyNumberFormat="1" applyFont="1" applyBorder="1" applyAlignment="1">
      <alignment horizontal="left" vertical="center"/>
    </xf>
    <xf numFmtId="2" fontId="56" fillId="2" borderId="96" xfId="0" applyNumberFormat="1" applyFont="1" applyFill="1" applyBorder="1" applyAlignment="1">
      <alignment horizontal="center" vertical="center" wrapText="1"/>
    </xf>
    <xf numFmtId="49" fontId="108" fillId="7" borderId="113" xfId="3" applyNumberFormat="1" applyFont="1" applyFill="1" applyBorder="1" applyAlignment="1">
      <alignment horizontal="left" vertical="center" wrapText="1"/>
    </xf>
    <xf numFmtId="0" fontId="62" fillId="9" borderId="36" xfId="1" applyFont="1" applyFill="1" applyBorder="1" applyAlignment="1">
      <alignment horizontal="left" vertical="center"/>
    </xf>
    <xf numFmtId="0" fontId="62" fillId="9" borderId="37" xfId="1" applyFont="1" applyFill="1" applyBorder="1" applyAlignment="1">
      <alignment horizontal="left" vertical="center"/>
    </xf>
    <xf numFmtId="49" fontId="29" fillId="6" borderId="105" xfId="3" applyNumberFormat="1" applyFont="1" applyFill="1" applyBorder="1" applyAlignment="1">
      <alignment horizontal="left" vertical="center" wrapText="1"/>
    </xf>
    <xf numFmtId="49" fontId="29" fillId="11" borderId="30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37" workbookViewId="0">
      <selection activeCell="C23" sqref="C23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81" t="s">
        <v>23</v>
      </c>
      <c r="B4" s="281"/>
      <c r="C4" s="281"/>
      <c r="D4" s="281"/>
    </row>
    <row r="5" spans="1:5" ht="15.75" customHeight="1" x14ac:dyDescent="0.25">
      <c r="A5" s="11" t="s">
        <v>65</v>
      </c>
      <c r="E5" s="6">
        <v>76000000</v>
      </c>
    </row>
    <row r="6" spans="1:5" s="107" customFormat="1" ht="15.75" customHeight="1" x14ac:dyDescent="0.25">
      <c r="A6" s="237" t="s">
        <v>132</v>
      </c>
      <c r="B6" s="142"/>
      <c r="C6" s="142"/>
      <c r="D6" s="142"/>
      <c r="E6" s="143">
        <v>-14452</v>
      </c>
    </row>
    <row r="7" spans="1:5" s="107" customFormat="1" ht="15.75" customHeight="1" x14ac:dyDescent="0.25">
      <c r="A7" s="237" t="s">
        <v>133</v>
      </c>
      <c r="B7" s="142"/>
      <c r="C7" s="142"/>
      <c r="D7" s="142"/>
      <c r="E7" s="143">
        <v>142126.17000000001</v>
      </c>
    </row>
    <row r="8" spans="1:5" s="107" customFormat="1" ht="15.75" customHeight="1" x14ac:dyDescent="0.25">
      <c r="A8" s="237" t="s">
        <v>140</v>
      </c>
      <c r="B8" s="142"/>
      <c r="C8" s="142"/>
      <c r="D8" s="142"/>
      <c r="E8" s="143">
        <v>6001008</v>
      </c>
    </row>
    <row r="9" spans="1:5" s="107" customFormat="1" ht="15.75" customHeight="1" x14ac:dyDescent="0.25">
      <c r="A9" s="237" t="s">
        <v>152</v>
      </c>
      <c r="B9" s="142"/>
      <c r="C9" s="142"/>
      <c r="D9" s="142"/>
      <c r="E9" s="143">
        <f>SUM(E11:E12)</f>
        <v>255600</v>
      </c>
    </row>
    <row r="10" spans="1:5" ht="15.75" customHeight="1" x14ac:dyDescent="0.25">
      <c r="A10" s="284" t="s">
        <v>121</v>
      </c>
      <c r="B10" s="284"/>
      <c r="C10" s="284"/>
      <c r="D10" s="284"/>
    </row>
    <row r="11" spans="1:5" ht="15.75" customHeight="1" x14ac:dyDescent="0.25">
      <c r="A11" s="283" t="s">
        <v>122</v>
      </c>
      <c r="B11" s="283"/>
      <c r="C11" s="283"/>
      <c r="D11" s="283"/>
      <c r="E11" s="6">
        <v>255600</v>
      </c>
    </row>
    <row r="12" spans="1:5" ht="15.75" customHeight="1" thickBot="1" x14ac:dyDescent="0.3">
      <c r="A12" s="144" t="s">
        <v>123</v>
      </c>
      <c r="B12" s="145"/>
      <c r="C12" s="145"/>
      <c r="D12" s="146"/>
      <c r="E12" s="6">
        <v>0</v>
      </c>
    </row>
    <row r="13" spans="1:5" ht="15.75" customHeight="1" x14ac:dyDescent="0.25">
      <c r="A13" s="282" t="s">
        <v>24</v>
      </c>
      <c r="B13" s="282"/>
      <c r="C13" s="282"/>
      <c r="D13" s="282"/>
      <c r="E13" s="12">
        <f>SUM(E5:E9)</f>
        <v>82384282.170000002</v>
      </c>
    </row>
    <row r="14" spans="1:5" ht="15.75" customHeight="1" x14ac:dyDescent="0.25">
      <c r="A14" s="13"/>
    </row>
    <row r="15" spans="1:5" ht="15.75" customHeight="1" x14ac:dyDescent="0.25">
      <c r="A15" s="281" t="s">
        <v>25</v>
      </c>
      <c r="B15" s="281"/>
      <c r="C15" s="281"/>
      <c r="D15" s="281"/>
    </row>
    <row r="16" spans="1:5" ht="15.75" customHeight="1" x14ac:dyDescent="0.25">
      <c r="A16" s="11" t="s">
        <v>65</v>
      </c>
      <c r="E16" s="6">
        <v>100000000</v>
      </c>
    </row>
    <row r="17" spans="1:5" ht="15.75" customHeight="1" x14ac:dyDescent="0.25">
      <c r="A17" s="237" t="s">
        <v>132</v>
      </c>
      <c r="B17" s="142"/>
      <c r="C17" s="142"/>
      <c r="E17" s="6">
        <v>-14452</v>
      </c>
    </row>
    <row r="18" spans="1:5" s="107" customFormat="1" ht="15.75" customHeight="1" x14ac:dyDescent="0.25">
      <c r="A18" s="237" t="s">
        <v>133</v>
      </c>
      <c r="B18" s="142"/>
      <c r="C18" s="142"/>
      <c r="D18" s="142"/>
      <c r="E18" s="143">
        <v>142126.17000000001</v>
      </c>
    </row>
    <row r="19" spans="1:5" s="107" customFormat="1" ht="15.75" customHeight="1" x14ac:dyDescent="0.25">
      <c r="A19" s="237" t="s">
        <v>140</v>
      </c>
      <c r="B19" s="142"/>
      <c r="C19" s="142"/>
      <c r="D19" s="142"/>
      <c r="E19" s="143">
        <v>6001008</v>
      </c>
    </row>
    <row r="20" spans="1:5" s="107" customFormat="1" ht="15.75" customHeight="1" x14ac:dyDescent="0.25">
      <c r="A20" s="237" t="s">
        <v>152</v>
      </c>
      <c r="B20" s="142"/>
      <c r="C20" s="142"/>
      <c r="D20" s="142"/>
      <c r="E20" s="143">
        <f>SUM(E22:E23)</f>
        <v>255600</v>
      </c>
    </row>
    <row r="21" spans="1:5" ht="15.75" customHeight="1" x14ac:dyDescent="0.25">
      <c r="A21" s="284" t="s">
        <v>121</v>
      </c>
      <c r="B21" s="284"/>
      <c r="C21" s="284"/>
      <c r="D21" s="284"/>
    </row>
    <row r="22" spans="1:5" ht="15.75" customHeight="1" x14ac:dyDescent="0.25">
      <c r="A22" s="283" t="s">
        <v>124</v>
      </c>
      <c r="B22" s="283"/>
      <c r="C22" s="283"/>
      <c r="D22" s="283"/>
      <c r="E22" s="6">
        <v>255600</v>
      </c>
    </row>
    <row r="23" spans="1:5" ht="15.75" customHeight="1" thickBot="1" x14ac:dyDescent="0.3">
      <c r="A23" s="144" t="s">
        <v>123</v>
      </c>
      <c r="B23" s="145"/>
      <c r="C23" s="145"/>
      <c r="D23" s="146"/>
      <c r="E23" s="6">
        <v>0</v>
      </c>
    </row>
    <row r="24" spans="1:5" ht="15.75" customHeight="1" x14ac:dyDescent="0.25">
      <c r="A24" s="282" t="s">
        <v>26</v>
      </c>
      <c r="B24" s="282"/>
      <c r="C24" s="282"/>
      <c r="D24" s="282"/>
      <c r="E24" s="12">
        <f>SUM(E16:E20)</f>
        <v>106384282.17</v>
      </c>
    </row>
    <row r="25" spans="1:5" ht="15.75" customHeight="1" x14ac:dyDescent="0.25">
      <c r="A25" s="13"/>
      <c r="E25" s="14"/>
    </row>
    <row r="26" spans="1:5" ht="15.75" customHeight="1" x14ac:dyDescent="0.25">
      <c r="A26" s="281" t="s">
        <v>27</v>
      </c>
      <c r="B26" s="281"/>
      <c r="C26" s="281"/>
      <c r="D26" s="281"/>
      <c r="E26" s="14"/>
    </row>
    <row r="27" spans="1:5" ht="15.75" customHeight="1" x14ac:dyDescent="0.25">
      <c r="A27" s="290" t="s">
        <v>66</v>
      </c>
      <c r="B27" s="290"/>
      <c r="C27" s="290"/>
      <c r="D27" s="290"/>
      <c r="E27" s="15">
        <v>7436980.1799999997</v>
      </c>
    </row>
    <row r="28" spans="1:5" ht="15.75" customHeight="1" x14ac:dyDescent="0.25">
      <c r="A28" s="290" t="s">
        <v>74</v>
      </c>
      <c r="B28" s="290"/>
      <c r="C28" s="290"/>
      <c r="D28" s="290"/>
      <c r="E28" s="15">
        <v>18051961.039999999</v>
      </c>
    </row>
    <row r="29" spans="1:5" ht="15.75" customHeight="1" thickBot="1" x14ac:dyDescent="0.3">
      <c r="A29" s="290" t="s">
        <v>67</v>
      </c>
      <c r="B29" s="290"/>
      <c r="C29" s="290"/>
      <c r="D29" s="290"/>
      <c r="E29" s="14">
        <v>-1488941.22</v>
      </c>
    </row>
    <row r="30" spans="1:5" ht="15.75" customHeight="1" x14ac:dyDescent="0.25">
      <c r="A30" s="291" t="s">
        <v>28</v>
      </c>
      <c r="B30" s="291"/>
      <c r="C30" s="291"/>
      <c r="D30" s="291"/>
      <c r="E30" s="12">
        <f>SUM(E27:E29)</f>
        <v>24000000</v>
      </c>
    </row>
    <row r="31" spans="1:5" ht="15.75" customHeight="1" x14ac:dyDescent="0.25"/>
    <row r="32" spans="1:5" ht="15.75" customHeight="1" x14ac:dyDescent="0.25"/>
    <row r="33" spans="1:5" ht="15.75" customHeight="1" x14ac:dyDescent="0.25"/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thickBot="1" x14ac:dyDescent="0.3">
      <c r="A48" s="7" t="s">
        <v>29</v>
      </c>
      <c r="B48" s="8"/>
      <c r="C48" s="8"/>
      <c r="D48" s="8"/>
      <c r="E48" s="9"/>
    </row>
    <row r="49" spans="1:5" ht="15.75" customHeight="1" thickBot="1" x14ac:dyDescent="0.3">
      <c r="A49" s="292" t="s">
        <v>30</v>
      </c>
      <c r="B49" s="292"/>
      <c r="C49" s="16" t="s">
        <v>68</v>
      </c>
      <c r="D49" s="16" t="s">
        <v>125</v>
      </c>
      <c r="E49" s="147" t="s">
        <v>126</v>
      </c>
    </row>
    <row r="50" spans="1:5" ht="15.75" customHeight="1" x14ac:dyDescent="0.25">
      <c r="A50" s="293" t="s">
        <v>69</v>
      </c>
      <c r="B50" s="293"/>
      <c r="C50" s="17">
        <f>SUM(E5)</f>
        <v>76000000</v>
      </c>
      <c r="D50" s="17">
        <f>SUM(E6+E7+E8+E9)</f>
        <v>6384282.1699999999</v>
      </c>
      <c r="E50" s="148">
        <f>SUM(C50+D50)</f>
        <v>82384282.170000002</v>
      </c>
    </row>
    <row r="51" spans="1:5" ht="15.75" customHeight="1" thickBot="1" x14ac:dyDescent="0.3">
      <c r="A51" s="294" t="s">
        <v>70</v>
      </c>
      <c r="B51" s="294"/>
      <c r="C51" s="18">
        <f>SUM(E16)</f>
        <v>100000000</v>
      </c>
      <c r="D51" s="18">
        <f>SUM(E17+E18+E19+E20)</f>
        <v>6384282.1699999999</v>
      </c>
      <c r="E51" s="148">
        <f>SUM(C51+D51)</f>
        <v>106384282.17</v>
      </c>
    </row>
    <row r="52" spans="1:5" ht="15.75" customHeight="1" thickBot="1" x14ac:dyDescent="0.3">
      <c r="A52" s="289" t="s">
        <v>31</v>
      </c>
      <c r="B52" s="289"/>
      <c r="C52" s="19">
        <f>SUM(C50-C51)</f>
        <v>-24000000</v>
      </c>
      <c r="D52" s="19">
        <f t="shared" ref="D52:E52" si="0">SUM(D50-D51)</f>
        <v>0</v>
      </c>
      <c r="E52" s="149">
        <f t="shared" si="0"/>
        <v>-24000000</v>
      </c>
    </row>
    <row r="53" spans="1:5" ht="5.0999999999999996" customHeight="1" thickBot="1" x14ac:dyDescent="0.3">
      <c r="A53" s="20"/>
      <c r="B53" s="20"/>
      <c r="C53" s="20"/>
      <c r="D53" s="241"/>
      <c r="E53" s="21"/>
    </row>
    <row r="54" spans="1:5" ht="15.75" customHeight="1" thickBot="1" x14ac:dyDescent="0.3">
      <c r="A54" s="286" t="s">
        <v>32</v>
      </c>
      <c r="B54" s="286"/>
      <c r="C54" s="16" t="s">
        <v>68</v>
      </c>
      <c r="D54" s="16" t="s">
        <v>125</v>
      </c>
      <c r="E54" s="147" t="s">
        <v>126</v>
      </c>
    </row>
    <row r="55" spans="1:5" ht="25.5" customHeight="1" x14ac:dyDescent="0.25">
      <c r="A55" s="22" t="s">
        <v>33</v>
      </c>
      <c r="B55" s="23" t="s">
        <v>34</v>
      </c>
      <c r="C55" s="49">
        <f>SUM(E27)</f>
        <v>7436980.1799999997</v>
      </c>
      <c r="D55" s="24">
        <v>0</v>
      </c>
      <c r="E55" s="148">
        <f>SUM(C55+D55)</f>
        <v>7436980.1799999997</v>
      </c>
    </row>
    <row r="56" spans="1:5" ht="25.5" customHeight="1" x14ac:dyDescent="0.25">
      <c r="A56" s="22" t="s">
        <v>57</v>
      </c>
      <c r="B56" s="23" t="s">
        <v>43</v>
      </c>
      <c r="C56" s="24">
        <f>SUM(E28)</f>
        <v>18051961.039999999</v>
      </c>
      <c r="D56" s="24">
        <v>0</v>
      </c>
      <c r="E56" s="148">
        <f>SUM(C56+D56)</f>
        <v>18051961.039999999</v>
      </c>
    </row>
    <row r="57" spans="1:5" ht="25.5" customHeight="1" x14ac:dyDescent="0.25">
      <c r="A57" s="22" t="s">
        <v>35</v>
      </c>
      <c r="B57" s="23" t="s">
        <v>36</v>
      </c>
      <c r="C57" s="51">
        <v>-1488941.22</v>
      </c>
      <c r="D57" s="150">
        <v>0</v>
      </c>
      <c r="E57" s="148">
        <f>SUM(C57+D57)</f>
        <v>-1488941.22</v>
      </c>
    </row>
    <row r="58" spans="1:5" ht="15.75" customHeight="1" thickBot="1" x14ac:dyDescent="0.3">
      <c r="A58" s="25" t="s">
        <v>37</v>
      </c>
      <c r="B58" s="26" t="s">
        <v>38</v>
      </c>
      <c r="C58" s="27">
        <v>0</v>
      </c>
      <c r="D58" s="27">
        <v>0</v>
      </c>
      <c r="E58" s="148">
        <f>SUM(C58+D58)</f>
        <v>0</v>
      </c>
    </row>
    <row r="59" spans="1:5" ht="15.75" customHeight="1" thickBot="1" x14ac:dyDescent="0.3">
      <c r="A59" s="286" t="s">
        <v>39</v>
      </c>
      <c r="B59" s="286"/>
      <c r="C59" s="19">
        <f>SUM(C55:C58)</f>
        <v>24000000</v>
      </c>
      <c r="D59" s="19">
        <f t="shared" ref="D59:E59" si="1">SUM(D55:D58)</f>
        <v>0</v>
      </c>
      <c r="E59" s="149">
        <f t="shared" si="1"/>
        <v>24000000</v>
      </c>
    </row>
    <row r="60" spans="1:5" ht="5.0999999999999996" customHeight="1" thickBot="1" x14ac:dyDescent="0.3">
      <c r="A60" s="28"/>
      <c r="B60" s="28"/>
      <c r="C60" s="29"/>
      <c r="D60" s="29"/>
      <c r="E60" s="30"/>
    </row>
    <row r="61" spans="1:5" ht="15.75" customHeight="1" thickBot="1" x14ac:dyDescent="0.3">
      <c r="A61" s="286" t="s">
        <v>40</v>
      </c>
      <c r="B61" s="286"/>
      <c r="C61" s="16" t="s">
        <v>68</v>
      </c>
      <c r="D61" s="16" t="s">
        <v>125</v>
      </c>
      <c r="E61" s="147" t="s">
        <v>126</v>
      </c>
    </row>
    <row r="62" spans="1:5" ht="15.75" customHeight="1" x14ac:dyDescent="0.25">
      <c r="A62" s="287" t="s">
        <v>41</v>
      </c>
      <c r="B62" s="287"/>
      <c r="C62" s="31">
        <f>SUM(C50+C55+C56)</f>
        <v>101488941.22</v>
      </c>
      <c r="D62" s="31">
        <f>SUM(D50+D55+D56)</f>
        <v>6384282.1699999999</v>
      </c>
      <c r="E62" s="151">
        <f>SUM(E50+E55+E56)</f>
        <v>107873223.38999999</v>
      </c>
    </row>
    <row r="63" spans="1:5" ht="15.75" customHeight="1" thickBot="1" x14ac:dyDescent="0.3">
      <c r="A63" s="288" t="s">
        <v>42</v>
      </c>
      <c r="B63" s="288"/>
      <c r="C63" s="32">
        <f>SUM(C51-C57)</f>
        <v>101488941.22</v>
      </c>
      <c r="D63" s="32">
        <f>SUM(D51-D57)</f>
        <v>6384282.1699999999</v>
      </c>
      <c r="E63" s="152">
        <f>SUM(E51-E57)</f>
        <v>107873223.39</v>
      </c>
    </row>
    <row r="64" spans="1:5" ht="15.75" customHeight="1" thickBot="1" x14ac:dyDescent="0.3">
      <c r="A64" s="28" t="s">
        <v>20</v>
      </c>
      <c r="B64" s="28"/>
      <c r="C64" s="33">
        <f>SUM(C62-C63)</f>
        <v>0</v>
      </c>
      <c r="D64" s="33">
        <f t="shared" ref="D64:E64" si="2">SUM(D62-D63)</f>
        <v>0</v>
      </c>
      <c r="E64" s="153">
        <f t="shared" si="2"/>
        <v>-1.4901161193847656E-8</v>
      </c>
    </row>
    <row r="65" spans="1:5" ht="15.75" customHeight="1" x14ac:dyDescent="0.25"/>
    <row r="66" spans="1:5" ht="15.75" customHeight="1" x14ac:dyDescent="0.25">
      <c r="A66" s="285"/>
      <c r="B66" s="285"/>
      <c r="C66" s="285"/>
      <c r="D66" s="285"/>
      <c r="E66" s="34"/>
    </row>
    <row r="67" spans="1:5" ht="15.75" customHeight="1" x14ac:dyDescent="0.25"/>
    <row r="68" spans="1:5" ht="15.75" customHeight="1" x14ac:dyDescent="0.25"/>
    <row r="69" spans="1:5" ht="15.75" customHeight="1" x14ac:dyDescent="0.25"/>
    <row r="70" spans="1:5" ht="15.75" customHeight="1" x14ac:dyDescent="0.25"/>
    <row r="72" spans="1:5" s="4" customFormat="1" x14ac:dyDescent="0.25">
      <c r="A72" s="5"/>
      <c r="B72" s="5"/>
      <c r="C72" s="5"/>
      <c r="D72" s="5"/>
      <c r="E72" s="6"/>
    </row>
  </sheetData>
  <mergeCells count="23">
    <mergeCell ref="A52:B52"/>
    <mergeCell ref="A27:D27"/>
    <mergeCell ref="A29:D29"/>
    <mergeCell ref="A30:D30"/>
    <mergeCell ref="A49:B49"/>
    <mergeCell ref="A50:B50"/>
    <mergeCell ref="A51:B51"/>
    <mergeCell ref="A28:D28"/>
    <mergeCell ref="A66:D66"/>
    <mergeCell ref="A54:B54"/>
    <mergeCell ref="A59:B59"/>
    <mergeCell ref="A61:B61"/>
    <mergeCell ref="A62:B62"/>
    <mergeCell ref="A63:B63"/>
    <mergeCell ref="A4:D4"/>
    <mergeCell ref="A13:D13"/>
    <mergeCell ref="A15:D15"/>
    <mergeCell ref="A24:D24"/>
    <mergeCell ref="A26:D26"/>
    <mergeCell ref="A11:D11"/>
    <mergeCell ref="A21:D21"/>
    <mergeCell ref="A22:D22"/>
    <mergeCell ref="A10:D10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7" workbookViewId="0">
      <selection activeCell="M24" sqref="M24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x14ac:dyDescent="0.25">
      <c r="A1" s="5"/>
      <c r="B1" s="5"/>
      <c r="C1" s="5"/>
      <c r="D1" s="5"/>
      <c r="E1" s="6"/>
    </row>
    <row r="2" spans="1:14" s="107" customFormat="1" ht="15.75" customHeight="1" x14ac:dyDescent="0.25">
      <c r="A2" s="101" t="s">
        <v>95</v>
      </c>
      <c r="B2" s="102"/>
      <c r="C2" s="102"/>
      <c r="D2" s="102"/>
      <c r="E2" s="103"/>
      <c r="F2" s="103"/>
      <c r="G2" s="104"/>
      <c r="H2" s="104"/>
      <c r="I2" s="104"/>
      <c r="J2" s="104"/>
      <c r="K2" s="104"/>
      <c r="L2" s="105"/>
      <c r="M2" s="105"/>
      <c r="N2" s="106"/>
    </row>
    <row r="3" spans="1:14" s="107" customFormat="1" ht="15.75" customHeight="1" x14ac:dyDescent="0.25">
      <c r="A3" s="101"/>
      <c r="B3" s="102"/>
      <c r="C3" s="102"/>
      <c r="D3" s="102"/>
      <c r="E3" s="103"/>
      <c r="F3" s="103"/>
      <c r="G3" s="104"/>
      <c r="H3" s="104"/>
      <c r="I3" s="104"/>
      <c r="J3" s="104"/>
      <c r="K3" s="104"/>
      <c r="L3" s="105"/>
      <c r="M3" s="105"/>
      <c r="N3" s="106"/>
    </row>
    <row r="4" spans="1:14" s="107" customFormat="1" ht="15.75" customHeight="1" thickBot="1" x14ac:dyDescent="0.3">
      <c r="A4" s="108" t="s">
        <v>136</v>
      </c>
      <c r="B4" s="109"/>
      <c r="C4" s="109"/>
      <c r="D4" s="109"/>
      <c r="E4" s="109"/>
      <c r="F4" s="109"/>
      <c r="G4" s="110"/>
      <c r="H4" s="110"/>
      <c r="I4" s="110"/>
      <c r="J4" s="110"/>
      <c r="K4" s="110"/>
      <c r="L4" s="111"/>
      <c r="M4" s="111"/>
      <c r="N4" s="112"/>
    </row>
    <row r="5" spans="1:14" s="113" customFormat="1" ht="15.75" customHeight="1" thickBot="1" x14ac:dyDescent="0.3">
      <c r="A5" s="256" t="s">
        <v>96</v>
      </c>
      <c r="B5" s="257" t="s">
        <v>97</v>
      </c>
      <c r="C5" s="257" t="s">
        <v>98</v>
      </c>
      <c r="D5" s="257" t="s">
        <v>99</v>
      </c>
      <c r="E5" s="257" t="s">
        <v>100</v>
      </c>
      <c r="F5" s="258" t="s">
        <v>101</v>
      </c>
      <c r="G5" s="259" t="s">
        <v>102</v>
      </c>
      <c r="H5" s="259" t="s">
        <v>103</v>
      </c>
      <c r="I5" s="259" t="s">
        <v>104</v>
      </c>
      <c r="J5" s="259" t="s">
        <v>105</v>
      </c>
      <c r="K5" s="259" t="s">
        <v>106</v>
      </c>
      <c r="L5" s="260" t="s">
        <v>107</v>
      </c>
      <c r="M5" s="260" t="s">
        <v>108</v>
      </c>
      <c r="N5" s="261" t="s">
        <v>109</v>
      </c>
    </row>
    <row r="6" spans="1:14" s="113" customFormat="1" ht="14.1" customHeight="1" x14ac:dyDescent="0.25">
      <c r="A6" s="114" t="s">
        <v>110</v>
      </c>
      <c r="B6" s="115" t="s">
        <v>110</v>
      </c>
      <c r="C6" s="116"/>
      <c r="D6" s="116">
        <v>231</v>
      </c>
      <c r="E6" s="117"/>
      <c r="F6" s="118" t="s">
        <v>111</v>
      </c>
      <c r="G6" s="119" t="s">
        <v>112</v>
      </c>
      <c r="H6" s="120">
        <v>0</v>
      </c>
      <c r="I6" s="120" t="s">
        <v>113</v>
      </c>
      <c r="J6" s="120">
        <v>0</v>
      </c>
      <c r="K6" s="120">
        <v>0</v>
      </c>
      <c r="L6" s="238">
        <v>26361.599999999999</v>
      </c>
      <c r="M6" s="238">
        <v>0</v>
      </c>
      <c r="N6" s="121" t="s">
        <v>156</v>
      </c>
    </row>
    <row r="7" spans="1:14" s="113" customFormat="1" ht="14.1" customHeight="1" thickBot="1" x14ac:dyDescent="0.3">
      <c r="A7" s="122" t="s">
        <v>110</v>
      </c>
      <c r="B7" s="123" t="s">
        <v>110</v>
      </c>
      <c r="C7" s="116"/>
      <c r="D7" s="116">
        <v>231</v>
      </c>
      <c r="E7" s="117"/>
      <c r="F7" s="119" t="s">
        <v>114</v>
      </c>
      <c r="G7" s="119" t="s">
        <v>21</v>
      </c>
      <c r="H7" s="120">
        <v>0</v>
      </c>
      <c r="I7" s="120" t="s">
        <v>113</v>
      </c>
      <c r="J7" s="120">
        <v>0</v>
      </c>
      <c r="K7" s="120">
        <v>0</v>
      </c>
      <c r="L7" s="238">
        <v>0</v>
      </c>
      <c r="M7" s="238">
        <v>26361.599999999999</v>
      </c>
      <c r="N7" s="124" t="s">
        <v>115</v>
      </c>
    </row>
    <row r="8" spans="1:14" s="113" customFormat="1" ht="14.1" customHeight="1" x14ac:dyDescent="0.25">
      <c r="A8" s="125" t="s">
        <v>110</v>
      </c>
      <c r="B8" s="126" t="s">
        <v>110</v>
      </c>
      <c r="C8" s="127"/>
      <c r="D8" s="127">
        <v>231</v>
      </c>
      <c r="E8" s="128"/>
      <c r="F8" s="118" t="s">
        <v>111</v>
      </c>
      <c r="G8" s="118" t="s">
        <v>112</v>
      </c>
      <c r="H8" s="129">
        <v>0</v>
      </c>
      <c r="I8" s="129" t="s">
        <v>116</v>
      </c>
      <c r="J8" s="129">
        <v>0</v>
      </c>
      <c r="K8" s="129">
        <v>0</v>
      </c>
      <c r="L8" s="239">
        <v>5638.4</v>
      </c>
      <c r="M8" s="239">
        <v>0</v>
      </c>
      <c r="N8" s="130" t="s">
        <v>157</v>
      </c>
    </row>
    <row r="9" spans="1:14" s="113" customFormat="1" ht="14.1" customHeight="1" thickBot="1" x14ac:dyDescent="0.3">
      <c r="A9" s="131" t="s">
        <v>110</v>
      </c>
      <c r="B9" s="132" t="s">
        <v>110</v>
      </c>
      <c r="C9" s="133"/>
      <c r="D9" s="133" t="s">
        <v>117</v>
      </c>
      <c r="E9" s="134"/>
      <c r="F9" s="135" t="s">
        <v>114</v>
      </c>
      <c r="G9" s="135" t="s">
        <v>21</v>
      </c>
      <c r="H9" s="136" t="s">
        <v>118</v>
      </c>
      <c r="I9" s="136" t="s">
        <v>116</v>
      </c>
      <c r="J9" s="136" t="s">
        <v>118</v>
      </c>
      <c r="K9" s="136" t="s">
        <v>118</v>
      </c>
      <c r="L9" s="240">
        <v>0</v>
      </c>
      <c r="M9" s="240">
        <v>5638.4</v>
      </c>
      <c r="N9" s="124" t="s">
        <v>119</v>
      </c>
    </row>
    <row r="10" spans="1:14" s="137" customFormat="1" ht="14.1" customHeight="1" thickBot="1" x14ac:dyDescent="0.25">
      <c r="A10" s="298" t="s">
        <v>120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62">
        <f>SUM(L6:L9)</f>
        <v>32000</v>
      </c>
      <c r="M10" s="262">
        <f>SUM(M6:M9)</f>
        <v>32000</v>
      </c>
      <c r="N10" s="263"/>
    </row>
    <row r="11" spans="1:14" ht="15.75" customHeight="1" x14ac:dyDescent="0.25">
      <c r="A11" s="138"/>
      <c r="B11" s="103"/>
      <c r="C11" s="103"/>
      <c r="D11" s="103"/>
      <c r="E11" s="103"/>
      <c r="F11" s="103"/>
      <c r="G11" s="104"/>
      <c r="H11" s="104"/>
      <c r="I11" s="104"/>
      <c r="J11" s="104"/>
      <c r="K11" s="104"/>
      <c r="L11" s="105"/>
      <c r="M11" s="105"/>
      <c r="N11" s="106"/>
    </row>
    <row r="12" spans="1:14" s="5" customFormat="1" ht="16.350000000000001" customHeight="1" thickBot="1" x14ac:dyDescent="0.3">
      <c r="A12" s="242" t="s">
        <v>159</v>
      </c>
      <c r="B12" s="243"/>
      <c r="C12" s="243"/>
      <c r="D12" s="243"/>
      <c r="E12" s="243"/>
      <c r="F12" s="243"/>
      <c r="G12" s="244"/>
      <c r="H12" s="244"/>
      <c r="I12" s="244"/>
      <c r="J12" s="244"/>
      <c r="K12" s="244"/>
      <c r="L12" s="245"/>
      <c r="M12" s="245"/>
      <c r="N12" s="246"/>
    </row>
    <row r="13" spans="1:14" s="113" customFormat="1" ht="15.75" customHeight="1" thickBot="1" x14ac:dyDescent="0.3">
      <c r="A13" s="256" t="s">
        <v>96</v>
      </c>
      <c r="B13" s="257" t="s">
        <v>97</v>
      </c>
      <c r="C13" s="257" t="s">
        <v>98</v>
      </c>
      <c r="D13" s="257" t="s">
        <v>99</v>
      </c>
      <c r="E13" s="257" t="s">
        <v>100</v>
      </c>
      <c r="F13" s="258" t="s">
        <v>101</v>
      </c>
      <c r="G13" s="259" t="s">
        <v>102</v>
      </c>
      <c r="H13" s="259" t="s">
        <v>103</v>
      </c>
      <c r="I13" s="259" t="s">
        <v>104</v>
      </c>
      <c r="J13" s="259" t="s">
        <v>105</v>
      </c>
      <c r="K13" s="259" t="s">
        <v>106</v>
      </c>
      <c r="L13" s="260" t="s">
        <v>107</v>
      </c>
      <c r="M13" s="260" t="s">
        <v>108</v>
      </c>
      <c r="N13" s="261" t="s">
        <v>109</v>
      </c>
    </row>
    <row r="14" spans="1:14" s="113" customFormat="1" ht="14.1" customHeight="1" x14ac:dyDescent="0.25">
      <c r="A14" s="114" t="s">
        <v>110</v>
      </c>
      <c r="B14" s="115" t="s">
        <v>110</v>
      </c>
      <c r="C14" s="116"/>
      <c r="D14" s="116">
        <v>231</v>
      </c>
      <c r="E14" s="117"/>
      <c r="F14" s="118" t="s">
        <v>111</v>
      </c>
      <c r="G14" s="119" t="s">
        <v>112</v>
      </c>
      <c r="H14" s="120">
        <v>0</v>
      </c>
      <c r="I14" s="120" t="s">
        <v>134</v>
      </c>
      <c r="J14" s="120">
        <v>0</v>
      </c>
      <c r="K14" s="120">
        <v>0</v>
      </c>
      <c r="L14" s="238">
        <v>25600</v>
      </c>
      <c r="M14" s="238">
        <v>0</v>
      </c>
      <c r="N14" s="121" t="s">
        <v>158</v>
      </c>
    </row>
    <row r="15" spans="1:14" s="113" customFormat="1" ht="14.1" customHeight="1" thickBot="1" x14ac:dyDescent="0.3">
      <c r="A15" s="122" t="s">
        <v>110</v>
      </c>
      <c r="B15" s="123" t="s">
        <v>110</v>
      </c>
      <c r="C15" s="116"/>
      <c r="D15" s="116">
        <v>231</v>
      </c>
      <c r="E15" s="117"/>
      <c r="F15" s="119" t="s">
        <v>114</v>
      </c>
      <c r="G15" s="119" t="s">
        <v>21</v>
      </c>
      <c r="H15" s="120">
        <v>0</v>
      </c>
      <c r="I15" s="120" t="s">
        <v>134</v>
      </c>
      <c r="J15" s="120">
        <v>0</v>
      </c>
      <c r="K15" s="120">
        <v>0</v>
      </c>
      <c r="L15" s="238">
        <v>0</v>
      </c>
      <c r="M15" s="238">
        <v>25600</v>
      </c>
      <c r="N15" s="124" t="s">
        <v>135</v>
      </c>
    </row>
    <row r="16" spans="1:14" s="137" customFormat="1" ht="14.1" customHeight="1" thickBot="1" x14ac:dyDescent="0.25">
      <c r="A16" s="298" t="s">
        <v>120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8"/>
      <c r="L16" s="262">
        <f>SUM(L14:L15)</f>
        <v>25600</v>
      </c>
      <c r="M16" s="262">
        <f>SUM(M14:M15)</f>
        <v>25600</v>
      </c>
      <c r="N16" s="263"/>
    </row>
    <row r="17" spans="1:14" ht="15.75" customHeight="1" x14ac:dyDescent="0.25">
      <c r="A17" s="138"/>
      <c r="B17" s="103"/>
      <c r="C17" s="103"/>
      <c r="D17" s="103"/>
      <c r="E17" s="103"/>
      <c r="F17" s="103"/>
      <c r="G17" s="104"/>
      <c r="H17" s="104"/>
      <c r="I17" s="104"/>
      <c r="J17" s="104"/>
      <c r="K17" s="104"/>
      <c r="L17" s="105"/>
      <c r="M17" s="105"/>
      <c r="N17" s="106"/>
    </row>
    <row r="18" spans="1:14" s="5" customFormat="1" ht="16.350000000000001" customHeight="1" thickBot="1" x14ac:dyDescent="0.3">
      <c r="A18" s="242" t="s">
        <v>154</v>
      </c>
      <c r="B18" s="243"/>
      <c r="C18" s="243"/>
      <c r="D18" s="243"/>
      <c r="E18" s="243"/>
      <c r="F18" s="243"/>
      <c r="G18" s="244"/>
      <c r="H18" s="244"/>
      <c r="I18" s="244"/>
      <c r="J18" s="244"/>
      <c r="K18" s="244"/>
      <c r="L18" s="245"/>
      <c r="M18" s="245"/>
      <c r="N18" s="246"/>
    </row>
    <row r="19" spans="1:14" s="5" customFormat="1" ht="16.350000000000001" customHeight="1" thickBot="1" x14ac:dyDescent="0.3">
      <c r="A19" s="247" t="s">
        <v>96</v>
      </c>
      <c r="B19" s="248" t="s">
        <v>97</v>
      </c>
      <c r="C19" s="248" t="s">
        <v>98</v>
      </c>
      <c r="D19" s="248" t="s">
        <v>99</v>
      </c>
      <c r="E19" s="248" t="s">
        <v>100</v>
      </c>
      <c r="F19" s="249" t="s">
        <v>101</v>
      </c>
      <c r="G19" s="264" t="s">
        <v>102</v>
      </c>
      <c r="H19" s="264" t="s">
        <v>103</v>
      </c>
      <c r="I19" s="264" t="s">
        <v>104</v>
      </c>
      <c r="J19" s="264" t="s">
        <v>105</v>
      </c>
      <c r="K19" s="264" t="s">
        <v>106</v>
      </c>
      <c r="L19" s="265" t="s">
        <v>107</v>
      </c>
      <c r="M19" s="265" t="s">
        <v>108</v>
      </c>
      <c r="N19" s="266" t="s">
        <v>109</v>
      </c>
    </row>
    <row r="20" spans="1:14" s="5" customFormat="1" ht="16.350000000000001" customHeight="1" x14ac:dyDescent="0.25">
      <c r="A20" s="250" t="s">
        <v>110</v>
      </c>
      <c r="B20" s="251" t="s">
        <v>110</v>
      </c>
      <c r="C20" s="252"/>
      <c r="D20" s="252">
        <v>231</v>
      </c>
      <c r="E20" s="252"/>
      <c r="F20" s="267" t="s">
        <v>111</v>
      </c>
      <c r="G20" s="268" t="s">
        <v>112</v>
      </c>
      <c r="H20" s="268" t="s">
        <v>118</v>
      </c>
      <c r="I20" s="268" t="s">
        <v>153</v>
      </c>
      <c r="J20" s="268" t="s">
        <v>118</v>
      </c>
      <c r="K20" s="268" t="s">
        <v>141</v>
      </c>
      <c r="L20" s="255">
        <v>198000</v>
      </c>
      <c r="M20" s="255">
        <v>0</v>
      </c>
      <c r="N20" s="269" t="s">
        <v>155</v>
      </c>
    </row>
    <row r="21" spans="1:14" s="5" customFormat="1" ht="16.350000000000001" customHeight="1" thickBot="1" x14ac:dyDescent="0.3">
      <c r="A21" s="253" t="s">
        <v>110</v>
      </c>
      <c r="B21" s="254" t="s">
        <v>110</v>
      </c>
      <c r="C21" s="270"/>
      <c r="D21" s="270">
        <v>231</v>
      </c>
      <c r="E21" s="252"/>
      <c r="F21" s="271" t="s">
        <v>142</v>
      </c>
      <c r="G21" s="268" t="s">
        <v>21</v>
      </c>
      <c r="H21" s="272" t="s">
        <v>118</v>
      </c>
      <c r="I21" s="272" t="s">
        <v>153</v>
      </c>
      <c r="J21" s="272" t="s">
        <v>118</v>
      </c>
      <c r="K21" s="272" t="s">
        <v>153</v>
      </c>
      <c r="L21" s="273">
        <v>0</v>
      </c>
      <c r="M21" s="255">
        <v>198000</v>
      </c>
      <c r="N21" s="269" t="s">
        <v>143</v>
      </c>
    </row>
    <row r="22" spans="1:14" s="5" customFormat="1" ht="16.350000000000001" customHeight="1" thickBot="1" x14ac:dyDescent="0.3">
      <c r="A22" s="295" t="s">
        <v>120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  <c r="L22" s="274">
        <f>SUM(L20:L21)</f>
        <v>198000</v>
      </c>
      <c r="M22" s="274">
        <f>SUM(M20:M21)</f>
        <v>198000</v>
      </c>
      <c r="N22" s="275"/>
    </row>
    <row r="24" spans="1:14" s="1" customFormat="1" x14ac:dyDescent="0.25">
      <c r="A24" s="139" t="s">
        <v>20</v>
      </c>
      <c r="B24" s="139"/>
      <c r="C24" s="139"/>
      <c r="D24" s="139"/>
      <c r="E24" s="140"/>
      <c r="F24" s="141"/>
      <c r="L24" s="280"/>
    </row>
    <row r="25" spans="1:14" ht="18" customHeight="1" x14ac:dyDescent="0.25">
      <c r="A25" s="138"/>
      <c r="B25" s="103"/>
      <c r="C25" s="103"/>
      <c r="D25" s="103"/>
      <c r="E25" s="103"/>
      <c r="F25" s="103"/>
      <c r="G25" s="104"/>
      <c r="H25" s="104"/>
      <c r="I25" s="104"/>
      <c r="J25" s="104"/>
      <c r="K25" s="104"/>
      <c r="L25" s="105"/>
      <c r="M25" s="105"/>
      <c r="N25" s="106"/>
    </row>
    <row r="26" spans="1:14" s="3" customFormat="1" ht="15.75" customHeight="1" x14ac:dyDescent="0.25">
      <c r="A26" s="5"/>
      <c r="B26" s="5"/>
      <c r="C26" s="5"/>
      <c r="D26" s="5"/>
      <c r="E26" s="6"/>
    </row>
    <row r="29" spans="1:14" s="4" customFormat="1" x14ac:dyDescent="0.25">
      <c r="A29" s="5"/>
      <c r="B29" s="5"/>
      <c r="C29" s="5"/>
      <c r="D29" s="5"/>
      <c r="E29" s="6"/>
    </row>
  </sheetData>
  <mergeCells count="3">
    <mergeCell ref="A22:K22"/>
    <mergeCell ref="A10:K10"/>
    <mergeCell ref="A16:K16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A8" workbookViewId="0">
      <selection activeCell="B72" sqref="B72"/>
    </sheetView>
  </sheetViews>
  <sheetFormatPr defaultRowHeight="15" x14ac:dyDescent="0.25"/>
  <cols>
    <col min="1" max="2" width="6.7109375" style="80" customWidth="1"/>
    <col min="3" max="3" width="18" style="80" customWidth="1"/>
    <col min="4" max="4" width="25.28515625" style="80" customWidth="1"/>
    <col min="5" max="6" width="13.28515625" style="81" customWidth="1"/>
    <col min="7" max="7" width="15.7109375" style="82" customWidth="1"/>
    <col min="8" max="9" width="13.28515625" customWidth="1"/>
    <col min="10" max="10" width="15.7109375" customWidth="1"/>
    <col min="11" max="11" width="35" customWidth="1"/>
  </cols>
  <sheetData>
    <row r="1" spans="1:17" s="44" customFormat="1" ht="24.95" customHeight="1" x14ac:dyDescent="0.25">
      <c r="A1" s="218" t="s">
        <v>0</v>
      </c>
      <c r="B1" s="219"/>
      <c r="C1" s="220"/>
      <c r="D1" s="41"/>
      <c r="E1" s="42"/>
      <c r="F1" s="43"/>
      <c r="H1" s="155" t="s">
        <v>127</v>
      </c>
    </row>
    <row r="2" spans="1:17" s="44" customFormat="1" ht="8.1" customHeight="1" thickBot="1" x14ac:dyDescent="0.3">
      <c r="A2" s="38"/>
      <c r="B2" s="39"/>
      <c r="C2" s="40"/>
      <c r="D2" s="41"/>
      <c r="E2" s="42"/>
      <c r="F2" s="43"/>
      <c r="H2" s="154" t="s">
        <v>128</v>
      </c>
    </row>
    <row r="3" spans="1:17" s="44" customFormat="1" ht="30.75" customHeight="1" thickBot="1" x14ac:dyDescent="0.3">
      <c r="A3" s="156" t="s">
        <v>1</v>
      </c>
      <c r="B3" s="157" t="s">
        <v>2</v>
      </c>
      <c r="C3" s="336" t="s">
        <v>3</v>
      </c>
      <c r="D3" s="336"/>
      <c r="E3" s="162" t="s">
        <v>63</v>
      </c>
      <c r="F3" s="162" t="s">
        <v>64</v>
      </c>
      <c r="G3" s="163" t="s">
        <v>62</v>
      </c>
      <c r="H3" s="164" t="s">
        <v>160</v>
      </c>
      <c r="I3" s="165" t="s">
        <v>130</v>
      </c>
      <c r="J3" s="166" t="s">
        <v>131</v>
      </c>
    </row>
    <row r="4" spans="1:17" s="37" customFormat="1" ht="16.5" customHeight="1" thickBot="1" x14ac:dyDescent="0.3">
      <c r="A4" s="314" t="s">
        <v>5</v>
      </c>
      <c r="B4" s="315"/>
      <c r="C4" s="315"/>
      <c r="D4" s="316"/>
      <c r="E4" s="70">
        <v>86467815.379999995</v>
      </c>
      <c r="F4" s="70">
        <v>86209291.019999996</v>
      </c>
      <c r="G4" s="71">
        <v>76000000</v>
      </c>
      <c r="H4" s="158">
        <v>255600</v>
      </c>
      <c r="I4" s="159">
        <f>SUM(-14452+142126.17+6001008+255600)</f>
        <v>6384282.1699999999</v>
      </c>
      <c r="J4" s="160">
        <f>SUM(G4+I4)</f>
        <v>82384282.170000002</v>
      </c>
    </row>
    <row r="5" spans="1:17" s="37" customFormat="1" ht="5.0999999999999996" customHeight="1" thickBot="1" x14ac:dyDescent="0.3">
      <c r="A5" s="80"/>
      <c r="B5" s="80"/>
      <c r="C5" s="80"/>
      <c r="D5" s="80"/>
      <c r="E5" s="81"/>
      <c r="F5" s="81"/>
      <c r="G5" s="82"/>
      <c r="H5" s="50"/>
    </row>
    <row r="6" spans="1:17" s="37" customFormat="1" ht="24.95" customHeight="1" x14ac:dyDescent="0.3">
      <c r="A6" s="193" t="s">
        <v>19</v>
      </c>
      <c r="B6" s="193"/>
      <c r="C6" s="193"/>
      <c r="D6" s="193"/>
      <c r="E6" s="193"/>
      <c r="F6" s="193"/>
      <c r="G6" s="194"/>
      <c r="H6" s="155" t="s">
        <v>127</v>
      </c>
      <c r="I6" s="161"/>
      <c r="J6" s="161"/>
      <c r="K6" s="161"/>
      <c r="L6" s="161"/>
      <c r="M6" s="161"/>
      <c r="N6" s="161"/>
      <c r="O6" s="161"/>
      <c r="P6" s="161"/>
      <c r="Q6" s="161"/>
    </row>
    <row r="7" spans="1:17" s="37" customFormat="1" ht="8.1" customHeight="1" thickBot="1" x14ac:dyDescent="0.35">
      <c r="A7" s="195"/>
      <c r="B7" s="195"/>
      <c r="C7" s="195"/>
      <c r="D7" s="195"/>
      <c r="E7" s="195"/>
      <c r="F7" s="195"/>
      <c r="G7" s="196"/>
      <c r="H7" s="154" t="s">
        <v>128</v>
      </c>
    </row>
    <row r="8" spans="1:17" s="44" customFormat="1" ht="30.75" customHeight="1" thickBot="1" x14ac:dyDescent="0.3">
      <c r="A8" s="156" t="s">
        <v>1</v>
      </c>
      <c r="B8" s="157" t="s">
        <v>2</v>
      </c>
      <c r="C8" s="336" t="s">
        <v>3</v>
      </c>
      <c r="D8" s="336"/>
      <c r="E8" s="162" t="s">
        <v>63</v>
      </c>
      <c r="F8" s="162" t="s">
        <v>64</v>
      </c>
      <c r="G8" s="163" t="s">
        <v>62</v>
      </c>
      <c r="H8" s="164" t="s">
        <v>160</v>
      </c>
      <c r="I8" s="165" t="s">
        <v>130</v>
      </c>
      <c r="J8" s="166" t="s">
        <v>131</v>
      </c>
    </row>
    <row r="9" spans="1:17" s="44" customFormat="1" ht="42" customHeight="1" x14ac:dyDescent="0.25">
      <c r="A9" s="167" t="s">
        <v>4</v>
      </c>
      <c r="B9" s="168" t="s">
        <v>14</v>
      </c>
      <c r="C9" s="340" t="s">
        <v>129</v>
      </c>
      <c r="D9" s="340"/>
      <c r="E9" s="197">
        <v>4592254.4000000004</v>
      </c>
      <c r="F9" s="197">
        <v>2363406.1800000002</v>
      </c>
      <c r="G9" s="169">
        <v>7436980.1799999997</v>
      </c>
      <c r="H9" s="170">
        <v>0</v>
      </c>
      <c r="I9" s="171">
        <f>SUM(H9)</f>
        <v>0</v>
      </c>
      <c r="J9" s="172">
        <f>SUM(G9+I9)</f>
        <v>7436980.1799999997</v>
      </c>
    </row>
    <row r="10" spans="1:17" s="44" customFormat="1" ht="15.95" customHeight="1" x14ac:dyDescent="0.25">
      <c r="A10" s="173" t="s">
        <v>4</v>
      </c>
      <c r="B10" s="174" t="s">
        <v>15</v>
      </c>
      <c r="C10" s="341" t="s">
        <v>43</v>
      </c>
      <c r="D10" s="341"/>
      <c r="E10" s="175">
        <v>7000000</v>
      </c>
      <c r="F10" s="176">
        <v>6948038.96</v>
      </c>
      <c r="G10" s="177">
        <v>18051961.039999999</v>
      </c>
      <c r="H10" s="178">
        <v>0</v>
      </c>
      <c r="I10" s="179">
        <f t="shared" ref="I10:I11" si="0">SUM(H10)</f>
        <v>0</v>
      </c>
      <c r="J10" s="180">
        <f t="shared" ref="J10:J11" si="1">SUM(G10+I10)</f>
        <v>18051961.039999999</v>
      </c>
    </row>
    <row r="11" spans="1:17" s="44" customFormat="1" ht="15.95" customHeight="1" thickBot="1" x14ac:dyDescent="0.3">
      <c r="A11" s="181" t="s">
        <v>4</v>
      </c>
      <c r="B11" s="182" t="s">
        <v>16</v>
      </c>
      <c r="C11" s="337" t="s">
        <v>44</v>
      </c>
      <c r="D11" s="337"/>
      <c r="E11" s="183">
        <v>0</v>
      </c>
      <c r="F11" s="199">
        <v>199851.03</v>
      </c>
      <c r="G11" s="184">
        <v>0</v>
      </c>
      <c r="H11" s="185">
        <v>0</v>
      </c>
      <c r="I11" s="186">
        <f t="shared" si="0"/>
        <v>0</v>
      </c>
      <c r="J11" s="187">
        <f t="shared" si="1"/>
        <v>0</v>
      </c>
    </row>
    <row r="12" spans="1:17" s="44" customFormat="1" ht="15.75" thickBot="1" x14ac:dyDescent="0.3">
      <c r="A12" s="338" t="s">
        <v>45</v>
      </c>
      <c r="B12" s="339"/>
      <c r="C12" s="339"/>
      <c r="D12" s="339"/>
      <c r="E12" s="198">
        <f>SUM(E9:E11)</f>
        <v>11592254.4</v>
      </c>
      <c r="F12" s="198">
        <f>SUM(F9:F11)</f>
        <v>9511296.1699999999</v>
      </c>
      <c r="G12" s="188">
        <f>SUM(G9:G11)</f>
        <v>25488941.219999999</v>
      </c>
      <c r="H12" s="189">
        <f t="shared" ref="H12:J12" si="2">SUM(H9:H11)</f>
        <v>0</v>
      </c>
      <c r="I12" s="190">
        <f t="shared" si="2"/>
        <v>0</v>
      </c>
      <c r="J12" s="191">
        <f t="shared" si="2"/>
        <v>25488941.219999999</v>
      </c>
    </row>
    <row r="13" spans="1:17" s="44" customFormat="1" ht="5.0999999999999996" customHeight="1" thickBot="1" x14ac:dyDescent="0.3">
      <c r="A13" s="45"/>
      <c r="B13" s="45"/>
      <c r="C13" s="45"/>
      <c r="E13" s="46"/>
      <c r="F13" s="46"/>
      <c r="G13" s="47"/>
      <c r="H13" s="192"/>
    </row>
    <row r="14" spans="1:17" s="44" customFormat="1" ht="18.75" customHeight="1" thickBot="1" x14ac:dyDescent="0.3">
      <c r="A14" s="317" t="s">
        <v>46</v>
      </c>
      <c r="B14" s="317"/>
      <c r="C14" s="317"/>
      <c r="D14" s="317"/>
      <c r="E14" s="48"/>
      <c r="I14" s="324">
        <f>SUM(J4+J12)</f>
        <v>107873223.39</v>
      </c>
      <c r="J14" s="325"/>
    </row>
    <row r="15" spans="1:17" s="44" customFormat="1" ht="14.45" customHeight="1" x14ac:dyDescent="0.25">
      <c r="A15" s="277"/>
      <c r="B15" s="277"/>
      <c r="C15" s="277"/>
      <c r="D15" s="277"/>
      <c r="E15" s="48"/>
      <c r="I15" s="217"/>
      <c r="J15" s="217"/>
    </row>
    <row r="16" spans="1:17" s="44" customFormat="1" ht="14.45" customHeight="1" x14ac:dyDescent="0.25">
      <c r="A16" s="277"/>
      <c r="B16" s="277"/>
      <c r="C16" s="277"/>
      <c r="D16" s="277"/>
      <c r="E16" s="48"/>
      <c r="I16" s="217"/>
      <c r="J16" s="217"/>
    </row>
    <row r="17" spans="1:10" s="44" customFormat="1" ht="14.45" customHeight="1" x14ac:dyDescent="0.25">
      <c r="A17" s="277"/>
      <c r="B17" s="277"/>
      <c r="C17" s="277"/>
      <c r="D17" s="277"/>
      <c r="E17" s="48"/>
      <c r="I17" s="217"/>
      <c r="J17" s="217"/>
    </row>
    <row r="18" spans="1:10" s="44" customFormat="1" ht="14.45" customHeight="1" x14ac:dyDescent="0.25">
      <c r="A18" s="277"/>
      <c r="B18" s="277"/>
      <c r="C18" s="277"/>
      <c r="D18" s="277"/>
      <c r="E18" s="48"/>
      <c r="I18" s="217"/>
      <c r="J18" s="217"/>
    </row>
    <row r="19" spans="1:10" s="44" customFormat="1" ht="14.45" customHeight="1" x14ac:dyDescent="0.25">
      <c r="A19" s="277"/>
      <c r="B19" s="277"/>
      <c r="C19" s="277"/>
      <c r="D19" s="277"/>
      <c r="E19" s="48"/>
      <c r="I19" s="217"/>
      <c r="J19" s="217"/>
    </row>
    <row r="20" spans="1:10" s="44" customFormat="1" ht="14.45" customHeight="1" x14ac:dyDescent="0.25">
      <c r="A20" s="277"/>
      <c r="B20" s="277"/>
      <c r="C20" s="277"/>
      <c r="D20" s="277"/>
      <c r="E20" s="48"/>
      <c r="I20" s="217"/>
      <c r="J20" s="217"/>
    </row>
    <row r="21" spans="1:10" s="44" customFormat="1" ht="14.45" customHeight="1" x14ac:dyDescent="0.25">
      <c r="A21" s="277"/>
      <c r="B21" s="277"/>
      <c r="C21" s="277"/>
      <c r="D21" s="277"/>
      <c r="E21" s="48"/>
      <c r="I21" s="217"/>
      <c r="J21" s="217"/>
    </row>
    <row r="22" spans="1:10" s="44" customFormat="1" ht="14.45" customHeight="1" x14ac:dyDescent="0.25">
      <c r="A22" s="277"/>
      <c r="B22" s="277"/>
      <c r="C22" s="277"/>
      <c r="D22" s="277"/>
      <c r="E22" s="48"/>
      <c r="I22" s="217"/>
      <c r="J22" s="217"/>
    </row>
    <row r="23" spans="1:10" s="44" customFormat="1" ht="14.45" customHeight="1" x14ac:dyDescent="0.25">
      <c r="A23" s="277"/>
      <c r="B23" s="277"/>
      <c r="C23" s="277"/>
      <c r="D23" s="277"/>
      <c r="E23" s="48"/>
      <c r="I23" s="217"/>
      <c r="J23" s="217"/>
    </row>
    <row r="24" spans="1:10" s="44" customFormat="1" ht="14.45" customHeight="1" x14ac:dyDescent="0.25">
      <c r="A24" s="277"/>
      <c r="B24" s="277"/>
      <c r="C24" s="277"/>
      <c r="D24" s="277"/>
      <c r="E24" s="48"/>
      <c r="I24" s="217"/>
      <c r="J24" s="217"/>
    </row>
    <row r="25" spans="1:10" s="44" customFormat="1" ht="14.45" customHeight="1" x14ac:dyDescent="0.25">
      <c r="A25" s="277"/>
      <c r="B25" s="277"/>
      <c r="C25" s="277"/>
      <c r="D25" s="277"/>
      <c r="E25" s="48"/>
      <c r="I25" s="217"/>
      <c r="J25" s="217"/>
    </row>
    <row r="26" spans="1:10" s="44" customFormat="1" ht="14.45" customHeight="1" x14ac:dyDescent="0.25">
      <c r="A26" s="277"/>
      <c r="B26" s="277"/>
      <c r="C26" s="277"/>
      <c r="D26" s="277"/>
      <c r="E26" s="48"/>
      <c r="I26" s="217"/>
      <c r="J26" s="217"/>
    </row>
    <row r="27" spans="1:10" s="44" customFormat="1" ht="14.45" customHeight="1" x14ac:dyDescent="0.25">
      <c r="A27" s="277"/>
      <c r="B27" s="277"/>
      <c r="C27" s="277"/>
      <c r="D27" s="277"/>
      <c r="E27" s="48"/>
      <c r="I27" s="217"/>
      <c r="J27" s="217"/>
    </row>
    <row r="28" spans="1:10" s="44" customFormat="1" ht="14.45" customHeight="1" x14ac:dyDescent="0.25">
      <c r="A28" s="277"/>
      <c r="B28" s="277"/>
      <c r="C28" s="277"/>
      <c r="D28" s="277"/>
      <c r="E28" s="48"/>
      <c r="I28" s="217"/>
      <c r="J28" s="217"/>
    </row>
    <row r="29" spans="1:10" s="44" customFormat="1" ht="14.45" customHeight="1" thickBot="1" x14ac:dyDescent="0.3">
      <c r="A29" s="277"/>
      <c r="B29" s="277"/>
      <c r="C29" s="277"/>
      <c r="D29" s="277"/>
      <c r="E29" s="48"/>
      <c r="I29" s="217"/>
      <c r="J29" s="217"/>
    </row>
    <row r="30" spans="1:10" s="44" customFormat="1" ht="24.95" customHeight="1" x14ac:dyDescent="0.25">
      <c r="A30" s="222" t="s">
        <v>6</v>
      </c>
      <c r="B30" s="222"/>
      <c r="C30" s="222"/>
      <c r="D30" s="41"/>
      <c r="E30" s="42"/>
      <c r="F30" s="43"/>
      <c r="H30" s="155" t="s">
        <v>127</v>
      </c>
    </row>
    <row r="31" spans="1:10" s="44" customFormat="1" ht="8.1" customHeight="1" thickBot="1" x14ac:dyDescent="0.3">
      <c r="A31" s="221"/>
      <c r="B31" s="221"/>
      <c r="C31" s="221"/>
      <c r="D31" s="41"/>
      <c r="E31" s="42"/>
      <c r="F31" s="43"/>
      <c r="H31" s="154" t="s">
        <v>128</v>
      </c>
    </row>
    <row r="32" spans="1:10" s="1" customFormat="1" ht="29.25" customHeight="1" thickBot="1" x14ac:dyDescent="0.3">
      <c r="A32" s="52" t="s">
        <v>50</v>
      </c>
      <c r="B32" s="320" t="s">
        <v>3</v>
      </c>
      <c r="C32" s="321"/>
      <c r="D32" s="53"/>
      <c r="E32" s="162" t="s">
        <v>63</v>
      </c>
      <c r="F32" s="162" t="s">
        <v>64</v>
      </c>
      <c r="G32" s="163" t="s">
        <v>62</v>
      </c>
      <c r="H32" s="164" t="s">
        <v>160</v>
      </c>
      <c r="I32" s="165" t="s">
        <v>130</v>
      </c>
      <c r="J32" s="166" t="s">
        <v>131</v>
      </c>
    </row>
    <row r="33" spans="1:17" ht="14.45" customHeight="1" x14ac:dyDescent="0.25">
      <c r="A33" s="54" t="s">
        <v>51</v>
      </c>
      <c r="B33" s="326" t="s">
        <v>17</v>
      </c>
      <c r="C33" s="327"/>
      <c r="D33" s="55"/>
      <c r="E33" s="56">
        <v>6832000</v>
      </c>
      <c r="F33" s="56">
        <v>6831061.4199999999</v>
      </c>
      <c r="G33" s="57">
        <v>10000000</v>
      </c>
      <c r="H33" s="201">
        <v>0</v>
      </c>
      <c r="I33" s="202">
        <f>SUM(0+0+0+0)</f>
        <v>0</v>
      </c>
      <c r="J33" s="203">
        <f>SUM(G33+I33)</f>
        <v>10000000</v>
      </c>
    </row>
    <row r="34" spans="1:17" ht="14.45" customHeight="1" x14ac:dyDescent="0.25">
      <c r="A34" s="58" t="s">
        <v>55</v>
      </c>
      <c r="B34" s="59" t="s">
        <v>56</v>
      </c>
      <c r="C34" s="60"/>
      <c r="D34" s="61"/>
      <c r="E34" s="62">
        <v>9887344.0999999996</v>
      </c>
      <c r="F34" s="62">
        <v>8832367.5700000003</v>
      </c>
      <c r="G34" s="63">
        <v>10000000</v>
      </c>
      <c r="H34" s="204">
        <v>0</v>
      </c>
      <c r="I34" s="205">
        <f>SUM(0+0+14993+0)</f>
        <v>14993</v>
      </c>
      <c r="J34" s="206">
        <f t="shared" ref="J34:J37" si="3">SUM(G34+I34)</f>
        <v>10014993</v>
      </c>
    </row>
    <row r="35" spans="1:17" ht="14.45" customHeight="1" x14ac:dyDescent="0.25">
      <c r="A35" s="58" t="s">
        <v>52</v>
      </c>
      <c r="B35" s="328" t="s">
        <v>53</v>
      </c>
      <c r="C35" s="329"/>
      <c r="D35" s="61"/>
      <c r="E35" s="62">
        <v>53174374.560000002</v>
      </c>
      <c r="F35" s="62">
        <v>52415044.119999997</v>
      </c>
      <c r="G35" s="63">
        <v>53000000</v>
      </c>
      <c r="H35" s="204">
        <v>57600</v>
      </c>
      <c r="I35" s="207">
        <f>SUM(-14452+142126.17+368172+57600)</f>
        <v>553446.17000000004</v>
      </c>
      <c r="J35" s="206">
        <f t="shared" si="3"/>
        <v>53553446.170000002</v>
      </c>
    </row>
    <row r="36" spans="1:17" ht="14.45" customHeight="1" x14ac:dyDescent="0.25">
      <c r="A36" s="58" t="s">
        <v>21</v>
      </c>
      <c r="B36" s="59" t="s">
        <v>82</v>
      </c>
      <c r="C36" s="64"/>
      <c r="D36" s="65"/>
      <c r="E36" s="62">
        <v>1871154.5</v>
      </c>
      <c r="F36" s="62">
        <v>1836908.25</v>
      </c>
      <c r="G36" s="63">
        <v>2000000</v>
      </c>
      <c r="H36" s="204">
        <v>198000</v>
      </c>
      <c r="I36" s="205">
        <f>SUM(0+0+53000+198000)</f>
        <v>251000</v>
      </c>
      <c r="J36" s="206">
        <f t="shared" si="3"/>
        <v>2251000</v>
      </c>
    </row>
    <row r="37" spans="1:17" ht="14.45" customHeight="1" thickBot="1" x14ac:dyDescent="0.3">
      <c r="A37" s="66" t="s">
        <v>71</v>
      </c>
      <c r="B37" s="208" t="s">
        <v>18</v>
      </c>
      <c r="C37" s="209"/>
      <c r="D37" s="67"/>
      <c r="E37" s="68">
        <v>24732046.02</v>
      </c>
      <c r="F37" s="68">
        <v>24242055.23</v>
      </c>
      <c r="G37" s="69">
        <v>25000000</v>
      </c>
      <c r="H37" s="210">
        <v>0</v>
      </c>
      <c r="I37" s="211">
        <f>SUM(0+0+5564843+0)</f>
        <v>5564843</v>
      </c>
      <c r="J37" s="212">
        <f t="shared" si="3"/>
        <v>30564843</v>
      </c>
    </row>
    <row r="38" spans="1:17" ht="16.5" customHeight="1" thickBot="1" x14ac:dyDescent="0.3">
      <c r="A38" s="330" t="s">
        <v>13</v>
      </c>
      <c r="B38" s="331"/>
      <c r="C38" s="331"/>
      <c r="D38" s="332"/>
      <c r="E38" s="213">
        <f t="shared" ref="E38:J38" si="4">SUM(E33:E37)</f>
        <v>96496919.179999992</v>
      </c>
      <c r="F38" s="213">
        <f t="shared" si="4"/>
        <v>94157436.590000004</v>
      </c>
      <c r="G38" s="214">
        <f t="shared" si="4"/>
        <v>100000000</v>
      </c>
      <c r="H38" s="215">
        <f t="shared" si="4"/>
        <v>255600</v>
      </c>
      <c r="I38" s="216">
        <f t="shared" si="4"/>
        <v>6384282.1699999999</v>
      </c>
      <c r="J38" s="216">
        <f t="shared" si="4"/>
        <v>106384282.17</v>
      </c>
    </row>
    <row r="39" spans="1:17" ht="15.95" customHeight="1" x14ac:dyDescent="0.25">
      <c r="A39" s="333" t="s">
        <v>72</v>
      </c>
      <c r="B39" s="333"/>
      <c r="C39" s="333"/>
      <c r="D39" s="333"/>
      <c r="E39" s="333"/>
      <c r="F39" s="333"/>
      <c r="G39" s="72">
        <v>70000000</v>
      </c>
      <c r="H39" s="72">
        <f>SUM(H38)</f>
        <v>255600</v>
      </c>
      <c r="I39" s="72">
        <f>SUM(-14452+142126.17+6001008+255600)</f>
        <v>6384282.1699999999</v>
      </c>
      <c r="J39" s="72">
        <f>SUM(G39+I39)</f>
        <v>76384282.170000002</v>
      </c>
    </row>
    <row r="40" spans="1:17" ht="15.95" customHeight="1" thickBot="1" x14ac:dyDescent="0.3">
      <c r="A40" s="334" t="s">
        <v>73</v>
      </c>
      <c r="B40" s="334"/>
      <c r="C40" s="334"/>
      <c r="D40" s="334"/>
      <c r="E40" s="73"/>
      <c r="F40" s="73"/>
      <c r="G40" s="72">
        <v>30000000</v>
      </c>
      <c r="H40" s="72">
        <v>0</v>
      </c>
      <c r="I40" s="72">
        <f>SUM(0+0+0)</f>
        <v>0</v>
      </c>
      <c r="J40" s="72">
        <f>SUM(G40+I40)</f>
        <v>30000000</v>
      </c>
    </row>
    <row r="41" spans="1:17" ht="15.75" thickBot="1" x14ac:dyDescent="0.3">
      <c r="A41" s="335" t="s">
        <v>83</v>
      </c>
      <c r="B41" s="335"/>
      <c r="C41" s="335"/>
      <c r="D41" s="335"/>
      <c r="E41" s="335"/>
      <c r="F41" s="335"/>
      <c r="G41" s="335"/>
      <c r="H41" s="200"/>
      <c r="I41" s="200"/>
      <c r="J41" s="200"/>
    </row>
    <row r="42" spans="1:17" s="37" customFormat="1" ht="24.95" customHeight="1" x14ac:dyDescent="0.3">
      <c r="A42" s="193" t="s">
        <v>19</v>
      </c>
      <c r="B42" s="193"/>
      <c r="C42" s="193"/>
      <c r="D42" s="193"/>
      <c r="E42" s="193"/>
      <c r="F42" s="193"/>
      <c r="G42" s="194"/>
      <c r="H42" s="155" t="s">
        <v>127</v>
      </c>
      <c r="I42" s="161"/>
      <c r="J42" s="161"/>
      <c r="K42" s="161"/>
      <c r="L42" s="161"/>
      <c r="M42" s="161"/>
      <c r="N42" s="161"/>
      <c r="O42" s="161"/>
      <c r="P42" s="161"/>
      <c r="Q42" s="161"/>
    </row>
    <row r="43" spans="1:17" s="37" customFormat="1" ht="8.1" customHeight="1" thickBot="1" x14ac:dyDescent="0.35">
      <c r="A43" s="195"/>
      <c r="B43" s="195"/>
      <c r="C43" s="195"/>
      <c r="D43" s="195"/>
      <c r="E43" s="195"/>
      <c r="F43" s="195"/>
      <c r="G43" s="196"/>
      <c r="H43" s="154" t="s">
        <v>128</v>
      </c>
    </row>
    <row r="44" spans="1:17" s="44" customFormat="1" ht="30.75" customHeight="1" thickBot="1" x14ac:dyDescent="0.3">
      <c r="A44" s="156" t="s">
        <v>1</v>
      </c>
      <c r="B44" s="157" t="s">
        <v>2</v>
      </c>
      <c r="C44" s="336" t="s">
        <v>3</v>
      </c>
      <c r="D44" s="336"/>
      <c r="E44" s="162" t="s">
        <v>63</v>
      </c>
      <c r="F44" s="162" t="s">
        <v>64</v>
      </c>
      <c r="G44" s="163" t="s">
        <v>62</v>
      </c>
      <c r="H44" s="164" t="s">
        <v>160</v>
      </c>
      <c r="I44" s="165" t="s">
        <v>130</v>
      </c>
      <c r="J44" s="166" t="s">
        <v>131</v>
      </c>
    </row>
    <row r="45" spans="1:17" ht="15" customHeight="1" thickBot="1" x14ac:dyDescent="0.3">
      <c r="A45" s="91" t="s">
        <v>4</v>
      </c>
      <c r="B45" s="92" t="s">
        <v>47</v>
      </c>
      <c r="C45" s="322" t="s">
        <v>48</v>
      </c>
      <c r="D45" s="323"/>
      <c r="E45" s="75">
        <v>1563150.6</v>
      </c>
      <c r="F45" s="75">
        <v>1563150.6</v>
      </c>
      <c r="G45" s="76">
        <v>1488941.22</v>
      </c>
      <c r="H45" s="223">
        <v>0</v>
      </c>
      <c r="I45" s="224">
        <v>0</v>
      </c>
      <c r="J45" s="225">
        <f>SUM(G45+I45)</f>
        <v>1488941.22</v>
      </c>
    </row>
    <row r="46" spans="1:17" ht="16.5" customHeight="1" thickBot="1" x14ac:dyDescent="0.3">
      <c r="A46" s="314" t="s">
        <v>54</v>
      </c>
      <c r="B46" s="315"/>
      <c r="C46" s="315"/>
      <c r="D46" s="316"/>
      <c r="E46" s="70">
        <f>SUM(E45)</f>
        <v>1563150.6</v>
      </c>
      <c r="F46" s="70">
        <f>SUM(F45)</f>
        <v>1563150.6</v>
      </c>
      <c r="G46" s="71">
        <f>SUM(G45)</f>
        <v>1488941.22</v>
      </c>
      <c r="H46" s="216">
        <f t="shared" ref="H46:J46" si="5">SUM(H45)</f>
        <v>0</v>
      </c>
      <c r="I46" s="216">
        <f t="shared" si="5"/>
        <v>0</v>
      </c>
      <c r="J46" s="216">
        <f t="shared" si="5"/>
        <v>1488941.22</v>
      </c>
    </row>
    <row r="47" spans="1:17" ht="5.0999999999999996" customHeight="1" thickBot="1" x14ac:dyDescent="0.3">
      <c r="A47" s="277"/>
      <c r="B47" s="277"/>
      <c r="C47" s="277"/>
      <c r="D47" s="277"/>
      <c r="E47" s="277"/>
      <c r="F47" s="277"/>
      <c r="G47" s="277"/>
    </row>
    <row r="48" spans="1:17" s="1" customFormat="1" ht="19.5" thickBot="1" x14ac:dyDescent="0.3">
      <c r="A48" s="317" t="s">
        <v>49</v>
      </c>
      <c r="B48" s="317"/>
      <c r="C48" s="317"/>
      <c r="D48" s="317"/>
      <c r="E48" s="317"/>
      <c r="F48" s="277"/>
      <c r="G48" s="277"/>
      <c r="I48" s="324">
        <f>SUM(J38+J46)</f>
        <v>107873223.39</v>
      </c>
      <c r="J48" s="325"/>
    </row>
    <row r="49" spans="1:10" s="35" customFormat="1" ht="14.45" customHeight="1" x14ac:dyDescent="0.25">
      <c r="A49" s="77"/>
      <c r="B49" s="77"/>
      <c r="C49" s="77"/>
      <c r="D49" s="77"/>
      <c r="E49" s="77"/>
      <c r="F49" s="78"/>
      <c r="G49" s="78"/>
    </row>
    <row r="50" spans="1:10" s="35" customFormat="1" ht="14.45" customHeight="1" x14ac:dyDescent="0.25">
      <c r="A50" s="77"/>
      <c r="B50" s="77"/>
      <c r="C50" s="77"/>
      <c r="D50" s="77"/>
      <c r="E50" s="77"/>
      <c r="F50" s="78"/>
      <c r="G50" s="78"/>
      <c r="J50" s="276"/>
    </row>
    <row r="51" spans="1:10" s="35" customFormat="1" ht="14.45" customHeight="1" x14ac:dyDescent="0.25">
      <c r="A51" s="77"/>
      <c r="B51" s="77"/>
      <c r="C51" s="77"/>
      <c r="D51" s="77"/>
      <c r="E51" s="77"/>
      <c r="F51" s="78"/>
      <c r="G51" s="78"/>
      <c r="J51" s="276"/>
    </row>
    <row r="52" spans="1:10" s="35" customFormat="1" ht="14.45" customHeight="1" x14ac:dyDescent="0.25">
      <c r="A52" s="77"/>
      <c r="B52" s="77"/>
      <c r="C52" s="77"/>
      <c r="D52" s="77"/>
      <c r="E52" s="77"/>
      <c r="F52" s="78"/>
      <c r="G52" s="78"/>
    </row>
    <row r="53" spans="1:10" s="35" customFormat="1" ht="14.45" customHeight="1" x14ac:dyDescent="0.25">
      <c r="A53" s="77"/>
      <c r="B53" s="77"/>
      <c r="C53" s="77"/>
      <c r="D53" s="77"/>
      <c r="E53" s="77"/>
      <c r="F53" s="78"/>
      <c r="G53" s="78"/>
    </row>
    <row r="54" spans="1:10" s="35" customFormat="1" ht="14.45" customHeight="1" x14ac:dyDescent="0.25">
      <c r="A54" s="77"/>
      <c r="B54" s="77"/>
      <c r="C54" s="77"/>
      <c r="D54" s="77"/>
      <c r="E54" s="77"/>
      <c r="F54" s="78"/>
      <c r="G54" s="78"/>
    </row>
    <row r="55" spans="1:10" s="35" customFormat="1" ht="14.45" customHeight="1" x14ac:dyDescent="0.25">
      <c r="A55" s="77"/>
      <c r="B55" s="77"/>
      <c r="C55" s="77"/>
      <c r="D55" s="77"/>
      <c r="E55" s="77"/>
      <c r="F55" s="78"/>
      <c r="G55" s="78"/>
    </row>
    <row r="56" spans="1:10" s="35" customFormat="1" ht="14.45" customHeight="1" x14ac:dyDescent="0.25">
      <c r="A56" s="77"/>
      <c r="B56" s="77"/>
      <c r="C56" s="77"/>
      <c r="D56" s="77"/>
      <c r="E56" s="77"/>
      <c r="F56" s="78"/>
      <c r="G56" s="78"/>
    </row>
    <row r="57" spans="1:10" s="35" customFormat="1" ht="14.45" customHeight="1" x14ac:dyDescent="0.25">
      <c r="A57" s="77"/>
      <c r="B57" s="77"/>
      <c r="C57" s="77"/>
      <c r="D57" s="77"/>
      <c r="E57" s="77"/>
      <c r="F57" s="78"/>
      <c r="G57" s="78"/>
    </row>
    <row r="58" spans="1:10" s="35" customFormat="1" ht="14.45" customHeight="1" x14ac:dyDescent="0.25">
      <c r="A58" s="77"/>
      <c r="B58" s="77"/>
      <c r="C58" s="77"/>
      <c r="D58" s="77"/>
      <c r="E58" s="77"/>
      <c r="F58" s="78"/>
      <c r="G58" s="78"/>
    </row>
    <row r="59" spans="1:10" s="35" customFormat="1" ht="14.45" customHeight="1" thickBot="1" x14ac:dyDescent="0.3">
      <c r="A59" s="77"/>
      <c r="B59" s="77"/>
      <c r="C59" s="77"/>
      <c r="D59" s="77"/>
      <c r="E59" s="77"/>
      <c r="F59" s="78"/>
      <c r="G59" s="78"/>
    </row>
    <row r="60" spans="1:10" ht="21" x14ac:dyDescent="0.25">
      <c r="A60" s="79" t="s">
        <v>84</v>
      </c>
      <c r="B60" s="79"/>
      <c r="H60" s="155" t="s">
        <v>127</v>
      </c>
      <c r="I60" s="161"/>
      <c r="J60" s="161"/>
    </row>
    <row r="61" spans="1:10" s="36" customFormat="1" ht="13.5" customHeight="1" thickBot="1" x14ac:dyDescent="0.3">
      <c r="A61" s="83" t="s">
        <v>58</v>
      </c>
      <c r="B61" s="83"/>
      <c r="C61" s="83"/>
      <c r="D61" s="83"/>
      <c r="E61" s="84"/>
      <c r="F61" s="84"/>
      <c r="G61" s="85"/>
      <c r="H61" s="154" t="s">
        <v>128</v>
      </c>
      <c r="I61" s="37"/>
      <c r="J61" s="37"/>
    </row>
    <row r="62" spans="1:10" s="36" customFormat="1" ht="30.75" customHeight="1" thickBot="1" x14ac:dyDescent="0.25">
      <c r="A62" s="52" t="s">
        <v>1</v>
      </c>
      <c r="B62" s="74" t="s">
        <v>2</v>
      </c>
      <c r="C62" s="86" t="s">
        <v>3</v>
      </c>
      <c r="D62" s="320" t="s">
        <v>60</v>
      </c>
      <c r="E62" s="321"/>
      <c r="F62" s="321"/>
      <c r="G62" s="87" t="s">
        <v>62</v>
      </c>
      <c r="H62" s="231" t="s">
        <v>160</v>
      </c>
      <c r="I62" s="232" t="s">
        <v>130</v>
      </c>
      <c r="J62" s="233" t="s">
        <v>131</v>
      </c>
    </row>
    <row r="63" spans="1:10" s="1" customFormat="1" ht="18" customHeight="1" x14ac:dyDescent="0.25">
      <c r="A63" s="278">
        <v>1032</v>
      </c>
      <c r="B63" s="279">
        <v>5225</v>
      </c>
      <c r="C63" s="99" t="s">
        <v>7</v>
      </c>
      <c r="D63" s="318" t="s">
        <v>89</v>
      </c>
      <c r="E63" s="319"/>
      <c r="F63" s="319"/>
      <c r="G63" s="100">
        <v>4644</v>
      </c>
      <c r="H63" s="226">
        <v>0</v>
      </c>
      <c r="I63" s="227">
        <v>0</v>
      </c>
      <c r="J63" s="228">
        <f>SUM(G63+I63)</f>
        <v>4644</v>
      </c>
    </row>
    <row r="64" spans="1:10" s="2" customFormat="1" ht="18" customHeight="1" x14ac:dyDescent="0.25">
      <c r="A64" s="93">
        <v>2143</v>
      </c>
      <c r="B64" s="94">
        <v>5229</v>
      </c>
      <c r="C64" s="88" t="s">
        <v>8</v>
      </c>
      <c r="D64" s="299" t="s">
        <v>90</v>
      </c>
      <c r="E64" s="300"/>
      <c r="F64" s="300"/>
      <c r="G64" s="89">
        <v>13566</v>
      </c>
      <c r="H64" s="229">
        <v>0</v>
      </c>
      <c r="I64" s="227">
        <f>SUM(-7)</f>
        <v>-7</v>
      </c>
      <c r="J64" s="228">
        <f t="shared" ref="J64:J85" si="6">SUM(G64+I64)</f>
        <v>13559</v>
      </c>
    </row>
    <row r="65" spans="1:10" ht="18" customHeight="1" x14ac:dyDescent="0.25">
      <c r="A65" s="93">
        <v>2143</v>
      </c>
      <c r="B65" s="94">
        <v>5229</v>
      </c>
      <c r="C65" s="88" t="s">
        <v>8</v>
      </c>
      <c r="D65" s="299" t="s">
        <v>80</v>
      </c>
      <c r="E65" s="300"/>
      <c r="F65" s="300"/>
      <c r="G65" s="89">
        <v>4500</v>
      </c>
      <c r="H65" s="229">
        <v>0</v>
      </c>
      <c r="I65" s="227">
        <f t="shared" ref="I65:I85" si="7">SUM(H65)</f>
        <v>0</v>
      </c>
      <c r="J65" s="228">
        <f t="shared" si="6"/>
        <v>4500</v>
      </c>
    </row>
    <row r="66" spans="1:10" ht="18" customHeight="1" x14ac:dyDescent="0.25">
      <c r="A66" s="93">
        <v>2292</v>
      </c>
      <c r="B66" s="94">
        <v>5323</v>
      </c>
      <c r="C66" s="88" t="s">
        <v>85</v>
      </c>
      <c r="D66" s="299" t="s">
        <v>77</v>
      </c>
      <c r="E66" s="300"/>
      <c r="F66" s="304"/>
      <c r="G66" s="89">
        <v>5000</v>
      </c>
      <c r="H66" s="229">
        <v>0</v>
      </c>
      <c r="I66" s="227">
        <f t="shared" si="7"/>
        <v>0</v>
      </c>
      <c r="J66" s="228">
        <f t="shared" si="6"/>
        <v>5000</v>
      </c>
    </row>
    <row r="67" spans="1:10" ht="14.1" customHeight="1" x14ac:dyDescent="0.25">
      <c r="A67" s="93">
        <v>2292</v>
      </c>
      <c r="B67" s="94">
        <v>5323</v>
      </c>
      <c r="C67" s="88" t="s">
        <v>61</v>
      </c>
      <c r="D67" s="299" t="s">
        <v>86</v>
      </c>
      <c r="E67" s="300"/>
      <c r="F67" s="304"/>
      <c r="G67" s="89">
        <v>373774.7</v>
      </c>
      <c r="H67" s="229">
        <v>0</v>
      </c>
      <c r="I67" s="227">
        <f t="shared" si="7"/>
        <v>0</v>
      </c>
      <c r="J67" s="228">
        <f t="shared" si="6"/>
        <v>373774.7</v>
      </c>
    </row>
    <row r="68" spans="1:10" ht="18" customHeight="1" x14ac:dyDescent="0.25">
      <c r="A68" s="93">
        <v>3119</v>
      </c>
      <c r="B68" s="94">
        <v>5331</v>
      </c>
      <c r="C68" s="88" t="s">
        <v>59</v>
      </c>
      <c r="D68" s="299" t="s">
        <v>91</v>
      </c>
      <c r="E68" s="300"/>
      <c r="F68" s="300"/>
      <c r="G68" s="89">
        <v>5000000</v>
      </c>
      <c r="H68" s="230">
        <v>0</v>
      </c>
      <c r="I68" s="227">
        <f t="shared" si="7"/>
        <v>0</v>
      </c>
      <c r="J68" s="228">
        <f t="shared" si="6"/>
        <v>5000000</v>
      </c>
    </row>
    <row r="69" spans="1:10" ht="18" customHeight="1" x14ac:dyDescent="0.25">
      <c r="A69" s="308">
        <v>3119</v>
      </c>
      <c r="B69" s="310">
        <v>5336</v>
      </c>
      <c r="C69" s="88" t="s">
        <v>137</v>
      </c>
      <c r="D69" s="312" t="s">
        <v>138</v>
      </c>
      <c r="E69" s="313"/>
      <c r="F69" s="313"/>
      <c r="G69" s="89">
        <v>0</v>
      </c>
      <c r="H69" s="229">
        <v>0</v>
      </c>
      <c r="I69" s="227">
        <f>SUM(12007.24)</f>
        <v>12007.24</v>
      </c>
      <c r="J69" s="228">
        <f t="shared" si="6"/>
        <v>12007.24</v>
      </c>
    </row>
    <row r="70" spans="1:10" ht="18" customHeight="1" x14ac:dyDescent="0.25">
      <c r="A70" s="309"/>
      <c r="B70" s="311"/>
      <c r="C70" s="88" t="s">
        <v>137</v>
      </c>
      <c r="D70" s="312" t="s">
        <v>139</v>
      </c>
      <c r="E70" s="313"/>
      <c r="F70" s="313"/>
      <c r="G70" s="89">
        <v>0</v>
      </c>
      <c r="H70" s="229">
        <v>0</v>
      </c>
      <c r="I70" s="227">
        <f>SUM(2118.93)</f>
        <v>2118.9299999999998</v>
      </c>
      <c r="J70" s="228">
        <f t="shared" si="6"/>
        <v>2118.9299999999998</v>
      </c>
    </row>
    <row r="71" spans="1:10" ht="18" customHeight="1" x14ac:dyDescent="0.25">
      <c r="A71" s="93">
        <v>3149</v>
      </c>
      <c r="B71" s="94">
        <v>5221</v>
      </c>
      <c r="C71" s="88" t="s">
        <v>10</v>
      </c>
      <c r="D71" s="299" t="s">
        <v>94</v>
      </c>
      <c r="E71" s="300"/>
      <c r="F71" s="304"/>
      <c r="G71" s="89">
        <v>5000</v>
      </c>
      <c r="H71" s="229">
        <v>0</v>
      </c>
      <c r="I71" s="227">
        <f t="shared" si="7"/>
        <v>0</v>
      </c>
      <c r="J71" s="228">
        <f t="shared" si="6"/>
        <v>5000</v>
      </c>
    </row>
    <row r="72" spans="1:10" ht="18" customHeight="1" x14ac:dyDescent="0.25">
      <c r="A72" s="93">
        <v>3149</v>
      </c>
      <c r="B72" s="94">
        <v>6359</v>
      </c>
      <c r="C72" s="88" t="s">
        <v>147</v>
      </c>
      <c r="D72" s="299" t="s">
        <v>145</v>
      </c>
      <c r="E72" s="300"/>
      <c r="F72" s="304"/>
      <c r="G72" s="89">
        <v>0</v>
      </c>
      <c r="H72" s="229">
        <v>0</v>
      </c>
      <c r="I72" s="227">
        <f>SUM(81172)</f>
        <v>81172</v>
      </c>
      <c r="J72" s="228">
        <f t="shared" si="6"/>
        <v>81172</v>
      </c>
    </row>
    <row r="73" spans="1:10" ht="18" customHeight="1" x14ac:dyDescent="0.25">
      <c r="A73" s="93">
        <v>3314</v>
      </c>
      <c r="B73" s="94">
        <v>5229</v>
      </c>
      <c r="C73" s="88" t="s">
        <v>8</v>
      </c>
      <c r="D73" s="299" t="s">
        <v>75</v>
      </c>
      <c r="E73" s="300"/>
      <c r="F73" s="300"/>
      <c r="G73" s="89">
        <v>550</v>
      </c>
      <c r="H73" s="229">
        <v>0</v>
      </c>
      <c r="I73" s="227">
        <f t="shared" si="7"/>
        <v>0</v>
      </c>
      <c r="J73" s="228">
        <f t="shared" si="6"/>
        <v>550</v>
      </c>
    </row>
    <row r="74" spans="1:10" ht="18" customHeight="1" x14ac:dyDescent="0.25">
      <c r="A74" s="93">
        <v>3329</v>
      </c>
      <c r="B74" s="94">
        <v>5223</v>
      </c>
      <c r="C74" s="88" t="s">
        <v>146</v>
      </c>
      <c r="D74" s="299" t="s">
        <v>144</v>
      </c>
      <c r="E74" s="300"/>
      <c r="F74" s="304"/>
      <c r="G74" s="89">
        <v>0</v>
      </c>
      <c r="H74" s="229">
        <v>0</v>
      </c>
      <c r="I74" s="227">
        <f>SUM(100000)</f>
        <v>100000</v>
      </c>
      <c r="J74" s="228">
        <f t="shared" si="6"/>
        <v>100000</v>
      </c>
    </row>
    <row r="75" spans="1:10" s="2" customFormat="1" ht="14.1" customHeight="1" x14ac:dyDescent="0.25">
      <c r="A75" s="93">
        <v>3419</v>
      </c>
      <c r="B75" s="94">
        <v>5222</v>
      </c>
      <c r="C75" s="88" t="s">
        <v>9</v>
      </c>
      <c r="D75" s="299" t="s">
        <v>76</v>
      </c>
      <c r="E75" s="300"/>
      <c r="F75" s="300"/>
      <c r="G75" s="89">
        <v>420000</v>
      </c>
      <c r="H75" s="230">
        <v>0</v>
      </c>
      <c r="I75" s="227">
        <f t="shared" si="7"/>
        <v>0</v>
      </c>
      <c r="J75" s="228">
        <f t="shared" si="6"/>
        <v>420000</v>
      </c>
    </row>
    <row r="76" spans="1:10" s="2" customFormat="1" ht="14.1" customHeight="1" x14ac:dyDescent="0.25">
      <c r="A76" s="93">
        <v>3419</v>
      </c>
      <c r="B76" s="94">
        <v>5222</v>
      </c>
      <c r="C76" s="88" t="s">
        <v>9</v>
      </c>
      <c r="D76" s="299" t="s">
        <v>148</v>
      </c>
      <c r="E76" s="300"/>
      <c r="F76" s="304"/>
      <c r="G76" s="89">
        <v>0</v>
      </c>
      <c r="H76" s="230">
        <v>0</v>
      </c>
      <c r="I76" s="227">
        <v>15000</v>
      </c>
      <c r="J76" s="228">
        <f t="shared" si="6"/>
        <v>15000</v>
      </c>
    </row>
    <row r="77" spans="1:10" s="2" customFormat="1" ht="14.1" customHeight="1" x14ac:dyDescent="0.25">
      <c r="A77" s="93">
        <v>3419</v>
      </c>
      <c r="B77" s="94">
        <v>5222</v>
      </c>
      <c r="C77" s="88" t="s">
        <v>9</v>
      </c>
      <c r="D77" s="299" t="s">
        <v>151</v>
      </c>
      <c r="E77" s="300"/>
      <c r="F77" s="304"/>
      <c r="G77" s="89">
        <v>0</v>
      </c>
      <c r="H77" s="230">
        <v>0</v>
      </c>
      <c r="I77" s="227">
        <v>28000</v>
      </c>
      <c r="J77" s="228">
        <f t="shared" si="6"/>
        <v>28000</v>
      </c>
    </row>
    <row r="78" spans="1:10" s="2" customFormat="1" ht="14.1" customHeight="1" x14ac:dyDescent="0.25">
      <c r="A78" s="93">
        <v>3900</v>
      </c>
      <c r="B78" s="94">
        <v>5222</v>
      </c>
      <c r="C78" s="88" t="s">
        <v>9</v>
      </c>
      <c r="D78" s="305" t="s">
        <v>78</v>
      </c>
      <c r="E78" s="306"/>
      <c r="F78" s="307"/>
      <c r="G78" s="89">
        <v>20000</v>
      </c>
      <c r="H78" s="229">
        <v>0</v>
      </c>
      <c r="I78" s="227">
        <f t="shared" si="7"/>
        <v>0</v>
      </c>
      <c r="J78" s="228">
        <f t="shared" si="6"/>
        <v>20000</v>
      </c>
    </row>
    <row r="79" spans="1:10" s="2" customFormat="1" ht="14.1" customHeight="1" x14ac:dyDescent="0.25">
      <c r="A79" s="93">
        <v>3900</v>
      </c>
      <c r="B79" s="94">
        <v>5222</v>
      </c>
      <c r="C79" s="88" t="s">
        <v>9</v>
      </c>
      <c r="D79" s="305" t="s">
        <v>79</v>
      </c>
      <c r="E79" s="306"/>
      <c r="F79" s="307"/>
      <c r="G79" s="89">
        <v>20000</v>
      </c>
      <c r="H79" s="229">
        <v>0</v>
      </c>
      <c r="I79" s="227">
        <f t="shared" si="7"/>
        <v>0</v>
      </c>
      <c r="J79" s="228">
        <f t="shared" si="6"/>
        <v>20000</v>
      </c>
    </row>
    <row r="80" spans="1:10" s="2" customFormat="1" ht="14.1" customHeight="1" x14ac:dyDescent="0.25">
      <c r="A80" s="93">
        <v>3900</v>
      </c>
      <c r="B80" s="94">
        <v>5492</v>
      </c>
      <c r="C80" s="88" t="s">
        <v>150</v>
      </c>
      <c r="D80" s="305" t="s">
        <v>149</v>
      </c>
      <c r="E80" s="306"/>
      <c r="F80" s="307"/>
      <c r="G80" s="89">
        <v>0</v>
      </c>
      <c r="H80" s="229">
        <v>0</v>
      </c>
      <c r="I80" s="227">
        <v>20000</v>
      </c>
      <c r="J80" s="228">
        <f t="shared" si="6"/>
        <v>20000</v>
      </c>
    </row>
    <row r="81" spans="1:10" ht="23.45" customHeight="1" x14ac:dyDescent="0.25">
      <c r="A81" s="93">
        <v>5512</v>
      </c>
      <c r="B81" s="94">
        <v>5222</v>
      </c>
      <c r="C81" s="88" t="s">
        <v>9</v>
      </c>
      <c r="D81" s="299" t="s">
        <v>93</v>
      </c>
      <c r="E81" s="300"/>
      <c r="F81" s="304"/>
      <c r="G81" s="89">
        <v>40000</v>
      </c>
      <c r="H81" s="230">
        <v>0</v>
      </c>
      <c r="I81" s="227">
        <f t="shared" si="7"/>
        <v>0</v>
      </c>
      <c r="J81" s="228">
        <f t="shared" si="6"/>
        <v>40000</v>
      </c>
    </row>
    <row r="82" spans="1:10" s="2" customFormat="1" ht="18" customHeight="1" x14ac:dyDescent="0.25">
      <c r="A82" s="93">
        <v>6171</v>
      </c>
      <c r="B82" s="94">
        <v>5221</v>
      </c>
      <c r="C82" s="88" t="s">
        <v>10</v>
      </c>
      <c r="D82" s="299" t="s">
        <v>88</v>
      </c>
      <c r="E82" s="300"/>
      <c r="F82" s="300"/>
      <c r="G82" s="89">
        <v>19942</v>
      </c>
      <c r="H82" s="229">
        <v>0</v>
      </c>
      <c r="I82" s="227">
        <f t="shared" si="7"/>
        <v>0</v>
      </c>
      <c r="J82" s="228">
        <f t="shared" si="6"/>
        <v>19942</v>
      </c>
    </row>
    <row r="83" spans="1:10" ht="18" customHeight="1" x14ac:dyDescent="0.25">
      <c r="A83" s="93">
        <v>6171</v>
      </c>
      <c r="B83" s="94">
        <v>5229</v>
      </c>
      <c r="C83" s="88" t="s">
        <v>8</v>
      </c>
      <c r="D83" s="299" t="s">
        <v>81</v>
      </c>
      <c r="E83" s="300"/>
      <c r="F83" s="300"/>
      <c r="G83" s="89">
        <v>7434</v>
      </c>
      <c r="H83" s="229">
        <v>0</v>
      </c>
      <c r="I83" s="227">
        <f t="shared" si="7"/>
        <v>0</v>
      </c>
      <c r="J83" s="228">
        <f t="shared" si="6"/>
        <v>7434</v>
      </c>
    </row>
    <row r="84" spans="1:10" ht="14.1" customHeight="1" x14ac:dyDescent="0.25">
      <c r="A84" s="93">
        <v>6171</v>
      </c>
      <c r="B84" s="94">
        <v>5321</v>
      </c>
      <c r="C84" s="88" t="s">
        <v>11</v>
      </c>
      <c r="D84" s="299" t="s">
        <v>92</v>
      </c>
      <c r="E84" s="300"/>
      <c r="F84" s="300"/>
      <c r="G84" s="89">
        <v>30000</v>
      </c>
      <c r="H84" s="230">
        <v>0</v>
      </c>
      <c r="I84" s="227">
        <f>SUM(20000)</f>
        <v>20000</v>
      </c>
      <c r="J84" s="228">
        <f t="shared" si="6"/>
        <v>50000</v>
      </c>
    </row>
    <row r="85" spans="1:10" ht="18" customHeight="1" thickBot="1" x14ac:dyDescent="0.3">
      <c r="A85" s="95">
        <v>6171</v>
      </c>
      <c r="B85" s="96">
        <v>5329</v>
      </c>
      <c r="C85" s="97" t="s">
        <v>12</v>
      </c>
      <c r="D85" s="301" t="s">
        <v>87</v>
      </c>
      <c r="E85" s="302"/>
      <c r="F85" s="302"/>
      <c r="G85" s="98">
        <v>48450</v>
      </c>
      <c r="H85" s="229">
        <v>0</v>
      </c>
      <c r="I85" s="227">
        <f t="shared" si="7"/>
        <v>0</v>
      </c>
      <c r="J85" s="228">
        <f t="shared" si="6"/>
        <v>48450</v>
      </c>
    </row>
    <row r="86" spans="1:10" s="1" customFormat="1" ht="15.75" thickBot="1" x14ac:dyDescent="0.3">
      <c r="A86" s="303" t="s">
        <v>20</v>
      </c>
      <c r="B86" s="303"/>
      <c r="C86" s="303"/>
      <c r="D86" s="303"/>
      <c r="E86" s="303"/>
      <c r="F86" s="81"/>
      <c r="G86" s="90">
        <f>SUM(G63:G85)</f>
        <v>6012860.7000000002</v>
      </c>
      <c r="H86" s="234">
        <f>SUM(H63:H85)</f>
        <v>0</v>
      </c>
      <c r="I86" s="235">
        <f>SUM(I63:I85)</f>
        <v>278291.17</v>
      </c>
      <c r="J86" s="236">
        <f>SUM(J63:J85)</f>
        <v>6291151.8700000001</v>
      </c>
    </row>
  </sheetData>
  <mergeCells count="48">
    <mergeCell ref="C11:D11"/>
    <mergeCell ref="A12:D12"/>
    <mergeCell ref="A14:D14"/>
    <mergeCell ref="C3:D3"/>
    <mergeCell ref="A4:D4"/>
    <mergeCell ref="C8:D8"/>
    <mergeCell ref="C9:D9"/>
    <mergeCell ref="C10:D10"/>
    <mergeCell ref="C45:D45"/>
    <mergeCell ref="I14:J14"/>
    <mergeCell ref="B32:C32"/>
    <mergeCell ref="B33:C33"/>
    <mergeCell ref="I48:J48"/>
    <mergeCell ref="B35:C35"/>
    <mergeCell ref="A38:D38"/>
    <mergeCell ref="A39:F39"/>
    <mergeCell ref="A40:D40"/>
    <mergeCell ref="A41:G41"/>
    <mergeCell ref="C44:D44"/>
    <mergeCell ref="A69:A70"/>
    <mergeCell ref="B69:B70"/>
    <mergeCell ref="D69:F69"/>
    <mergeCell ref="D70:F70"/>
    <mergeCell ref="A46:D46"/>
    <mergeCell ref="A48:E48"/>
    <mergeCell ref="D63:F63"/>
    <mergeCell ref="D64:F64"/>
    <mergeCell ref="D62:F62"/>
    <mergeCell ref="D76:F76"/>
    <mergeCell ref="D65:F65"/>
    <mergeCell ref="D66:F66"/>
    <mergeCell ref="D67:F67"/>
    <mergeCell ref="D68:F68"/>
    <mergeCell ref="D71:F71"/>
    <mergeCell ref="D72:F72"/>
    <mergeCell ref="D73:F73"/>
    <mergeCell ref="D74:F74"/>
    <mergeCell ref="D75:F75"/>
    <mergeCell ref="D83:F83"/>
    <mergeCell ref="D84:F84"/>
    <mergeCell ref="D85:F85"/>
    <mergeCell ref="A86:E86"/>
    <mergeCell ref="D77:F77"/>
    <mergeCell ref="D78:F78"/>
    <mergeCell ref="D79:F79"/>
    <mergeCell ref="D80:F80"/>
    <mergeCell ref="D81:F81"/>
    <mergeCell ref="D82:F82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2023</vt:lpstr>
      <vt:lpstr>Rozpočtové opatření č. 4</vt:lpstr>
      <vt:lpstr>Příloha RO č. 4</vt:lpstr>
      <vt:lpstr>'Přehled o stavu rozpočtu 2023'!Názvy_tisku</vt:lpstr>
      <vt:lpstr>'Rozpočtové opatření č. 4'!Názvy_tisku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2023-08-14T06:53:48Z</cp:lastPrinted>
  <dcterms:created xsi:type="dcterms:W3CDTF">2021-02-27T14:36:32Z</dcterms:created>
  <dcterms:modified xsi:type="dcterms:W3CDTF">2024-02-09T06:59:29Z</dcterms:modified>
</cp:coreProperties>
</file>