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/>
  </bookViews>
  <sheets>
    <sheet name="Přehled o stavu rozpočtu 2023 " sheetId="6" r:id="rId1"/>
    <sheet name="Rozpočtové opatření č. 9" sheetId="57" r:id="rId2"/>
    <sheet name="Příloha RO č. 9" sheetId="60" r:id="rId3"/>
  </sheets>
  <definedNames>
    <definedName name="_xlnm.Print_Titles" localSheetId="0">'Přehled o stavu rozpočtu 2023 '!$1:$2</definedName>
  </definedNames>
  <calcPr calcId="145621"/>
</workbook>
</file>

<file path=xl/calcChain.xml><?xml version="1.0" encoding="utf-8"?>
<calcChain xmlns="http://schemas.openxmlformats.org/spreadsheetml/2006/main">
  <c r="I39" i="60" l="1"/>
  <c r="I35" i="60"/>
  <c r="I4" i="60"/>
  <c r="H94" i="60"/>
  <c r="G94" i="60"/>
  <c r="I93" i="60"/>
  <c r="J93" i="60" s="1"/>
  <c r="I92" i="60"/>
  <c r="J92" i="60" s="1"/>
  <c r="I91" i="60"/>
  <c r="J91" i="60" s="1"/>
  <c r="J90" i="60"/>
  <c r="I90" i="60"/>
  <c r="I89" i="60"/>
  <c r="J89" i="60" s="1"/>
  <c r="J83" i="60"/>
  <c r="I82" i="60"/>
  <c r="J82" i="60" s="1"/>
  <c r="I81" i="60"/>
  <c r="J81" i="60" s="1"/>
  <c r="J80" i="60"/>
  <c r="J79" i="60"/>
  <c r="I78" i="60"/>
  <c r="J78" i="60" s="1"/>
  <c r="I77" i="60"/>
  <c r="J77" i="60" s="1"/>
  <c r="I76" i="60"/>
  <c r="J76" i="60" s="1"/>
  <c r="I75" i="60"/>
  <c r="J75" i="60" s="1"/>
  <c r="I74" i="60"/>
  <c r="J74" i="60" s="1"/>
  <c r="I73" i="60"/>
  <c r="J73" i="60" s="1"/>
  <c r="I72" i="60"/>
  <c r="J72" i="60" s="1"/>
  <c r="J71" i="60"/>
  <c r="J70" i="60"/>
  <c r="I69" i="60"/>
  <c r="J69" i="60" s="1"/>
  <c r="I68" i="60"/>
  <c r="J68" i="60" s="1"/>
  <c r="I67" i="60"/>
  <c r="J67" i="60" s="1"/>
  <c r="I66" i="60"/>
  <c r="J66" i="60" s="1"/>
  <c r="I65" i="60"/>
  <c r="J65" i="60" s="1"/>
  <c r="I64" i="60"/>
  <c r="J64" i="60" s="1"/>
  <c r="I63" i="60"/>
  <c r="I62" i="60"/>
  <c r="J62" i="60" s="1"/>
  <c r="I46" i="60"/>
  <c r="H46" i="60"/>
  <c r="G46" i="60"/>
  <c r="F46" i="60"/>
  <c r="E46" i="60"/>
  <c r="J45" i="60"/>
  <c r="J46" i="60" s="1"/>
  <c r="I40" i="60"/>
  <c r="J40" i="60" s="1"/>
  <c r="J39" i="60"/>
  <c r="H38" i="60"/>
  <c r="H39" i="60" s="1"/>
  <c r="G38" i="60"/>
  <c r="F38" i="60"/>
  <c r="E38" i="60"/>
  <c r="I37" i="60"/>
  <c r="J37" i="60" s="1"/>
  <c r="I36" i="60"/>
  <c r="J36" i="60" s="1"/>
  <c r="J35" i="60"/>
  <c r="J34" i="60"/>
  <c r="I34" i="60"/>
  <c r="I33" i="60"/>
  <c r="H12" i="60"/>
  <c r="G12" i="60"/>
  <c r="F12" i="60"/>
  <c r="E12" i="60"/>
  <c r="I11" i="60"/>
  <c r="J11" i="60" s="1"/>
  <c r="I10" i="60"/>
  <c r="J10" i="60" s="1"/>
  <c r="I9" i="60"/>
  <c r="J4" i="60"/>
  <c r="D53" i="6"/>
  <c r="D52" i="6"/>
  <c r="E34" i="6"/>
  <c r="E18" i="6"/>
  <c r="E30" i="6"/>
  <c r="E14" i="6"/>
  <c r="I38" i="60" l="1"/>
  <c r="I12" i="60"/>
  <c r="I94" i="60"/>
  <c r="J94" i="60"/>
  <c r="J9" i="60"/>
  <c r="J12" i="60" s="1"/>
  <c r="I14" i="60" s="1"/>
  <c r="J63" i="60"/>
  <c r="J33" i="60"/>
  <c r="J38" i="60" s="1"/>
  <c r="I48" i="60" s="1"/>
  <c r="M7" i="57" l="1"/>
  <c r="L7" i="57"/>
  <c r="C53" i="6" l="1"/>
  <c r="C52" i="6"/>
  <c r="D64" i="6" l="1"/>
  <c r="E60" i="6"/>
  <c r="E59" i="6"/>
  <c r="D61" i="6" l="1"/>
  <c r="C57" i="6" l="1"/>
  <c r="E57" i="6" s="1"/>
  <c r="C58" i="6"/>
  <c r="E58" i="6" s="1"/>
  <c r="E61" i="6" l="1"/>
  <c r="C61" i="6" l="1"/>
  <c r="E40" i="6"/>
  <c r="E53" i="6" l="1"/>
  <c r="E65" i="6" s="1"/>
  <c r="D65" i="6"/>
  <c r="D66" i="6" s="1"/>
  <c r="D54" i="6"/>
  <c r="C65" i="6"/>
  <c r="C54" i="6" l="1"/>
  <c r="E52" i="6"/>
  <c r="C64" i="6"/>
  <c r="C66" i="6" s="1"/>
  <c r="E54" i="6" l="1"/>
  <c r="E64" i="6"/>
  <c r="E66" i="6" s="1"/>
</calcChain>
</file>

<file path=xl/sharedStrings.xml><?xml version="1.0" encoding="utf-8"?>
<sst xmlns="http://schemas.openxmlformats.org/spreadsheetml/2006/main" count="251" uniqueCount="155">
  <si>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</si>
  <si>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</si>
  <si>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</si>
  <si>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</si>
  <si>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</si>
  <si>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</si>
  <si>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</si>
  <si>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</si>
  <si>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</si>
  <si>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</si>
  <si>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</si>
  <si>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</si>
  <si>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</si>
  <si>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</si>
  <si>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</si>
  <si>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</si>
  <si>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</si>
  <si>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</si>
  <si>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</si>
  <si>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</si>
  <si>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</si>
  <si>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</si>
  <si>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</si>
  <si>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</si>
  <si>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</si>
  <si>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</si>
  <si>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</si>
  <si>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</si>
  <si>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</si>
  <si>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</si>
  <si>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</si>
  <si>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</si>
  <si>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</si>
  <si>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</si>
  <si>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</si>
  <si>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</si>
  <si>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</si>
  <si>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</si>
  <si>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</si>
  <si>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</si>
  <si>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</si>
  <si>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</si>
  <si>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</si>
  <si>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</si>
  <si>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</si>
  <si>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</si>
  <si>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</si>
  <si>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</si>
  <si>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</si>
  <si>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</si>
  <si>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</si>
  <si>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</si>
  <si>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</si>
  <si>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</si>
  <si>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</si>
  <si>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</si>
  <si>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</si>
  <si>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</si>
  <si>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</si>
  <si>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</si>
  <si>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</si>
  <si>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</si>
  <si>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</si>
  <si>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</si>
  <si>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</si>
  <si>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</si>
  <si>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</si>
  <si>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</si>
  <si>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</si>
  <si>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</si>
  <si>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</si>
  <si>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</si>
  <si>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</si>
  <si>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</si>
  <si>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</si>
  <si>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</si>
  <si>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</si>
  <si>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</si>
  <si>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</si>
  <si>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</si>
  <si>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</si>
  <si>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</si>
  <si>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</si>
  <si>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</si>
  <si>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</si>
  <si>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</si>
  <si>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</si>
  <si>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</si>
  <si>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</si>
  <si>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</si>
  <si>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</si>
  <si>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</si>
  <si>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</si>
  <si>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</si>
  <si>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</si>
  <si>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</si>
  <si>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</si>
  <si>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</si>
  <si>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</si>
  <si>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</si>
  <si>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</si>
  <si>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</si>
  <si>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</si>
  <si>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</si>
  <si>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</si>
  <si>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</si>
  <si>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</si>
  <si>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</si>
  <si>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</si>
  <si>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</si>
  <si>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</si>
  <si>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</si>
  <si>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</si>
  <si>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</si>
  <si>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</si>
  <si>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</si>
  <si>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</si>
  <si>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</si>
  <si>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</si>
  <si>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</si>
  <si>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</si>
  <si>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</si>
  <si>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</si>
  <si>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</si>
  <si>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</si>
  <si>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</si>
  <si>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</si>
  <si>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</si>
  <si>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13101</t>
  </si>
  <si>
    <t xml:space="preserve">VPP - výdaje hrazené z účelové neinvestiční dotace 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</si>
  <si>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</si>
  <si>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</si>
  <si>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</si>
  <si>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</si>
  <si>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Římskokatolická farnost Štíty - finanční dar na opravu střechy kostela</t>
  </si>
  <si>
    <t>Domov Štíty - Jedlí, p.o. - finanční dar na pořízení mixéru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</si>
  <si>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</si>
  <si>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</si>
  <si>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</si>
  <si>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</si>
  <si>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</si>
  <si>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</si>
  <si>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</si>
  <si>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I. (Změna) Neinvestiční dotace na VEŘEJNĚ PROSPĚŠNÉ PRÁCE (VPP)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</si>
  <si>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</si>
  <si>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</si>
  <si>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</si>
  <si>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6/2023 - ZMě Štíty č. 8 dne 20.09.2023: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</si>
  <si>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7/2023 - RMě Štíty č. 23 dne 18.10.2023: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</si>
  <si>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8/2023 - RMě Štíty č. 25 dne 15.11.2023: </t>
    </r>
  </si>
  <si>
    <t xml:space="preserve">Účelová neinvestiční dotace na VPP za 11/2023 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</si>
  <si>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880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rozpočtu kraje)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</si>
  <si>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954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OP Zaměstnanost plus)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</si>
  <si>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9/2023 - RMě Štíty č. 26 dne 29.11.2023: </t>
    </r>
  </si>
  <si>
    <t>RO č.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</si>
</sst>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5"/>
      <name val="Arial"/>
      <family val="2"/>
      <charset val="238"/>
    </font>
    <font>
      <sz val="6.5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3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rgb="FF000000"/>
      </left>
      <right style="hair">
        <color indexed="64"/>
      </right>
      <top/>
      <bottom/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0" fillId="0" borderId="0"/>
  </cellStyleXfs>
  <cellXfs count="320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9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0" xfId="0" applyNumberFormat="1" applyFont="1" applyFill="1" applyBorder="1" applyAlignment="1" applyProtection="1">
      <alignment horizontal="center" vertical="center" wrapText="1"/>
    </xf>
    <xf numFmtId="165" fontId="28" fillId="5" borderId="12" xfId="0" applyNumberFormat="1" applyFont="1" applyFill="1" applyBorder="1" applyAlignment="1" applyProtection="1">
      <alignment vertical="center" wrapText="1"/>
    </xf>
    <xf numFmtId="165" fontId="28" fillId="5" borderId="13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/>
    </xf>
    <xf numFmtId="0" fontId="28" fillId="0" borderId="14" xfId="0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horizontal="right" vertical="center" wrapText="1"/>
    </xf>
    <xf numFmtId="0" fontId="28" fillId="0" borderId="7" xfId="0" applyFont="1" applyFill="1" applyBorder="1" applyAlignment="1" applyProtection="1">
      <alignment vertical="center"/>
    </xf>
    <xf numFmtId="0" fontId="28" fillId="0" borderId="16" xfId="0" applyFont="1" applyFill="1" applyBorder="1" applyAlignment="1" applyProtection="1">
      <alignment vertical="center" wrapText="1"/>
    </xf>
    <xf numFmtId="165" fontId="28" fillId="0" borderId="11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5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5" xfId="0" applyNumberFormat="1" applyFont="1" applyFill="1" applyBorder="1" applyAlignment="1" applyProtection="1">
      <alignment vertical="center" wrapText="1"/>
    </xf>
    <xf numFmtId="2" fontId="53" fillId="2" borderId="8" xfId="0" applyNumberFormat="1" applyFont="1" applyFill="1" applyBorder="1" applyAlignment="1">
      <alignment horizontal="left" vertical="center" wrapText="1"/>
    </xf>
    <xf numFmtId="2" fontId="55" fillId="2" borderId="42" xfId="0" applyNumberFormat="1" applyFont="1" applyFill="1" applyBorder="1" applyAlignment="1">
      <alignment horizontal="center" vertical="center" wrapText="1"/>
    </xf>
    <xf numFmtId="49" fontId="67" fillId="4" borderId="34" xfId="0" applyNumberFormat="1" applyFont="1" applyFill="1" applyBorder="1" applyAlignment="1">
      <alignment horizontal="left" vertical="center"/>
    </xf>
    <xf numFmtId="2" fontId="68" fillId="4" borderId="39" xfId="0" applyNumberFormat="1" applyFont="1" applyFill="1" applyBorder="1" applyAlignment="1">
      <alignment horizontal="left" vertical="center"/>
    </xf>
    <xf numFmtId="164" fontId="5" fillId="4" borderId="19" xfId="0" applyNumberFormat="1" applyFont="1" applyFill="1" applyBorder="1" applyAlignment="1">
      <alignment horizontal="right" vertical="center"/>
    </xf>
    <xf numFmtId="164" fontId="60" fillId="4" borderId="35" xfId="0" applyNumberFormat="1" applyFont="1" applyFill="1" applyBorder="1" applyAlignment="1">
      <alignment horizontal="right" vertical="center"/>
    </xf>
    <xf numFmtId="49" fontId="67" fillId="4" borderId="3" xfId="0" applyNumberFormat="1" applyFont="1" applyFill="1" applyBorder="1" applyAlignment="1">
      <alignment horizontal="left" vertical="center"/>
    </xf>
    <xf numFmtId="2" fontId="68" fillId="4" borderId="14" xfId="0" applyNumberFormat="1" applyFont="1" applyFill="1" applyBorder="1" applyAlignment="1">
      <alignment vertical="center"/>
    </xf>
    <xf numFmtId="2" fontId="68" fillId="4" borderId="46" xfId="0" applyNumberFormat="1" applyFont="1" applyFill="1" applyBorder="1" applyAlignment="1">
      <alignment vertical="center"/>
    </xf>
    <xf numFmtId="2" fontId="68" fillId="4" borderId="40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60" fillId="4" borderId="5" xfId="0" applyNumberFormat="1" applyFont="1" applyFill="1" applyBorder="1" applyAlignment="1">
      <alignment horizontal="right" vertical="center"/>
    </xf>
    <xf numFmtId="2" fontId="69" fillId="4" borderId="46" xfId="0" applyNumberFormat="1" applyFont="1" applyFill="1" applyBorder="1" applyAlignment="1">
      <alignment vertical="center"/>
    </xf>
    <xf numFmtId="2" fontId="69" fillId="4" borderId="40" xfId="0" applyNumberFormat="1" applyFont="1" applyFill="1" applyBorder="1" applyAlignment="1">
      <alignment horizontal="left" vertical="center"/>
    </xf>
    <xf numFmtId="49" fontId="67" fillId="4" borderId="32" xfId="0" applyNumberFormat="1" applyFont="1" applyFill="1" applyBorder="1" applyAlignment="1">
      <alignment horizontal="left" vertical="center"/>
    </xf>
    <xf numFmtId="2" fontId="68" fillId="4" borderId="41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60" fillId="4" borderId="33" xfId="0" applyNumberFormat="1" applyFont="1" applyFill="1" applyBorder="1" applyAlignment="1">
      <alignment horizontal="right" vertical="center"/>
    </xf>
    <xf numFmtId="164" fontId="70" fillId="10" borderId="28" xfId="0" applyNumberFormat="1" applyFont="1" applyFill="1" applyBorder="1" applyAlignment="1">
      <alignment vertical="center" wrapText="1"/>
    </xf>
    <xf numFmtId="164" fontId="71" fillId="10" borderId="37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3" xfId="0" applyNumberFormat="1" applyFont="1" applyFill="1" applyBorder="1" applyAlignment="1">
      <alignment horizontal="left" vertical="center" wrapText="1"/>
    </xf>
    <xf numFmtId="164" fontId="28" fillId="6" borderId="19" xfId="3" applyNumberFormat="1" applyFont="1" applyFill="1" applyBorder="1" applyAlignment="1">
      <alignment vertical="center" wrapText="1"/>
    </xf>
    <xf numFmtId="164" fontId="60" fillId="6" borderId="35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2" xfId="0" applyNumberFormat="1" applyFont="1" applyFill="1" applyBorder="1" applyAlignment="1">
      <alignment horizontal="left" vertical="center" wrapText="1"/>
    </xf>
    <xf numFmtId="164" fontId="78" fillId="2" borderId="21" xfId="0" applyNumberFormat="1" applyFont="1" applyFill="1" applyBorder="1" applyAlignment="1">
      <alignment horizontal="right" vertical="center" wrapText="1"/>
    </xf>
    <xf numFmtId="0" fontId="30" fillId="4" borderId="25" xfId="0" applyFont="1" applyFill="1" applyBorder="1" applyAlignment="1">
      <alignment vertical="center" wrapText="1"/>
    </xf>
    <xf numFmtId="164" fontId="7" fillId="4" borderId="49" xfId="0" applyNumberFormat="1" applyFont="1" applyFill="1" applyBorder="1" applyAlignment="1">
      <alignment vertical="center"/>
    </xf>
    <xf numFmtId="164" fontId="60" fillId="12" borderId="55" xfId="0" applyNumberFormat="1" applyFont="1" applyFill="1" applyBorder="1" applyAlignment="1">
      <alignment vertical="center"/>
    </xf>
    <xf numFmtId="49" fontId="45" fillId="6" borderId="34" xfId="3" applyNumberFormat="1" applyFont="1" applyFill="1" applyBorder="1" applyAlignment="1">
      <alignment horizontal="left" vertical="center" wrapText="1"/>
    </xf>
    <xf numFmtId="49" fontId="44" fillId="6" borderId="9" xfId="3" applyNumberFormat="1" applyFont="1" applyFill="1" applyBorder="1" applyAlignment="1">
      <alignment horizontal="left" vertical="center" wrapText="1"/>
    </xf>
    <xf numFmtId="0" fontId="63" fillId="4" borderId="57" xfId="0" applyFont="1" applyFill="1" applyBorder="1" applyAlignment="1">
      <alignment horizontal="left" vertical="center" wrapText="1"/>
    </xf>
    <xf numFmtId="0" fontId="64" fillId="4" borderId="25" xfId="0" applyFont="1" applyFill="1" applyBorder="1" applyAlignment="1">
      <alignment horizontal="left" vertical="center" wrapText="1"/>
    </xf>
    <xf numFmtId="0" fontId="63" fillId="4" borderId="58" xfId="0" applyFont="1" applyFill="1" applyBorder="1" applyAlignment="1">
      <alignment horizontal="left" vertical="center" wrapText="1"/>
    </xf>
    <xf numFmtId="0" fontId="64" fillId="4" borderId="59" xfId="0" applyFont="1" applyFill="1" applyBorder="1" applyAlignment="1">
      <alignment horizontal="left" vertical="center" wrapText="1"/>
    </xf>
    <xf numFmtId="0" fontId="30" fillId="4" borderId="59" xfId="0" applyFont="1" applyFill="1" applyBorder="1" applyAlignment="1">
      <alignment vertical="center" wrapText="1"/>
    </xf>
    <xf numFmtId="164" fontId="7" fillId="4" borderId="62" xfId="0" applyNumberFormat="1" applyFont="1" applyFill="1" applyBorder="1" applyAlignment="1">
      <alignment vertical="center"/>
    </xf>
    <xf numFmtId="0" fontId="30" fillId="4" borderId="27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49" fontId="80" fillId="0" borderId="0" xfId="0" applyNumberFormat="1" applyFont="1" applyAlignment="1">
      <alignment horizontal="left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1" applyNumberFormat="1" applyFont="1" applyAlignment="1">
      <alignment horizontal="center" vertical="center"/>
    </xf>
    <xf numFmtId="4" fontId="84" fillId="0" borderId="0" xfId="1" applyNumberFormat="1" applyFont="1" applyAlignment="1">
      <alignment vertical="center"/>
    </xf>
    <xf numFmtId="0" fontId="84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7"/>
    <xf numFmtId="49" fontId="88" fillId="0" borderId="69" xfId="2" applyNumberFormat="1" applyFont="1" applyFill="1" applyBorder="1" applyAlignment="1">
      <alignment horizontal="center" vertical="center"/>
    </xf>
    <xf numFmtId="49" fontId="88" fillId="0" borderId="70" xfId="2" applyNumberFormat="1" applyFont="1" applyBorder="1" applyAlignment="1">
      <alignment horizontal="center" vertical="center"/>
    </xf>
    <xf numFmtId="49" fontId="89" fillId="0" borderId="70" xfId="2" applyNumberFormat="1" applyFont="1" applyBorder="1" applyAlignment="1">
      <alignment horizontal="center" vertical="center"/>
    </xf>
    <xf numFmtId="49" fontId="89" fillId="0" borderId="71" xfId="2" applyNumberFormat="1" applyFont="1" applyBorder="1" applyAlignment="1">
      <alignment horizontal="center" vertical="center"/>
    </xf>
    <xf numFmtId="49" fontId="91" fillId="0" borderId="70" xfId="8" applyNumberFormat="1" applyFont="1" applyBorder="1"/>
    <xf numFmtId="49" fontId="91" fillId="0" borderId="70" xfId="7" applyNumberFormat="1" applyFont="1" applyBorder="1" applyAlignment="1">
      <alignment horizontal="center" vertical="center"/>
    </xf>
    <xf numFmtId="49" fontId="91" fillId="0" borderId="72" xfId="8" applyNumberFormat="1" applyFont="1" applyBorder="1"/>
    <xf numFmtId="49" fontId="88" fillId="0" borderId="73" xfId="2" applyNumberFormat="1" applyFont="1" applyFill="1" applyBorder="1" applyAlignment="1">
      <alignment horizontal="center" vertical="center"/>
    </xf>
    <xf numFmtId="49" fontId="88" fillId="0" borderId="74" xfId="2" applyNumberFormat="1" applyFont="1" applyBorder="1" applyAlignment="1">
      <alignment horizontal="center" vertical="center"/>
    </xf>
    <xf numFmtId="49" fontId="91" fillId="0" borderId="75" xfId="8" applyNumberFormat="1" applyFont="1" applyBorder="1"/>
    <xf numFmtId="0" fontId="35" fillId="0" borderId="0" xfId="7" applyFont="1"/>
    <xf numFmtId="49" fontId="83" fillId="0" borderId="0" xfId="0" applyNumberFormat="1" applyFont="1" applyFill="1" applyBorder="1" applyAlignment="1">
      <alignment horizontal="center" vertical="center"/>
    </xf>
    <xf numFmtId="0" fontId="92" fillId="0" borderId="0" xfId="3" applyFont="1" applyAlignment="1">
      <alignment vertical="center"/>
    </xf>
    <xf numFmtId="164" fontId="93" fillId="0" borderId="0" xfId="3" applyNumberFormat="1" applyFont="1" applyAlignment="1">
      <alignment vertical="center"/>
    </xf>
    <xf numFmtId="164" fontId="92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6" fillId="4" borderId="76" xfId="2" applyFont="1" applyFill="1" applyBorder="1" applyAlignment="1">
      <alignment vertical="center"/>
    </xf>
    <xf numFmtId="0" fontId="97" fillId="4" borderId="76" xfId="2" applyFont="1" applyFill="1" applyBorder="1" applyAlignment="1">
      <alignment vertical="center"/>
    </xf>
    <xf numFmtId="0" fontId="98" fillId="4" borderId="76" xfId="2" applyFont="1" applyFill="1" applyBorder="1" applyAlignment="1">
      <alignment vertical="center"/>
    </xf>
    <xf numFmtId="3" fontId="25" fillId="6" borderId="21" xfId="0" applyNumberFormat="1" applyFont="1" applyFill="1" applyBorder="1" applyAlignment="1" applyProtection="1">
      <alignment horizontal="center" vertical="center" wrapText="1"/>
    </xf>
    <xf numFmtId="165" fontId="5" fillId="13" borderId="77" xfId="2" applyNumberFormat="1" applyFont="1" applyFill="1" applyBorder="1" applyAlignment="1">
      <alignment vertical="center" wrapText="1"/>
    </xf>
    <xf numFmtId="165" fontId="22" fillId="6" borderId="21" xfId="0" applyNumberFormat="1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78" xfId="0" applyNumberFormat="1" applyFont="1" applyFill="1" applyBorder="1" applyAlignment="1" applyProtection="1">
      <alignment vertical="center" wrapText="1"/>
    </xf>
    <xf numFmtId="165" fontId="28" fillId="5" borderId="79" xfId="0" applyNumberFormat="1" applyFont="1" applyFill="1" applyBorder="1" applyAlignment="1" applyProtection="1">
      <alignment vertical="center" wrapText="1"/>
    </xf>
    <xf numFmtId="165" fontId="22" fillId="6" borderId="21" xfId="0" applyNumberFormat="1" applyFont="1" applyFill="1" applyBorder="1" applyAlignment="1" applyProtection="1">
      <alignment vertical="center"/>
    </xf>
    <xf numFmtId="164" fontId="100" fillId="0" borderId="80" xfId="0" applyNumberFormat="1" applyFont="1" applyBorder="1" applyAlignment="1">
      <alignment horizontal="center" vertical="center" wrapText="1"/>
    </xf>
    <xf numFmtId="164" fontId="26" fillId="0" borderId="78" xfId="0" applyNumberFormat="1" applyFont="1" applyBorder="1" applyAlignment="1">
      <alignment horizontal="center" vertical="center" wrapText="1"/>
    </xf>
    <xf numFmtId="164" fontId="70" fillId="10" borderId="51" xfId="0" applyNumberFormat="1" applyFont="1" applyFill="1" applyBorder="1" applyAlignment="1">
      <alignment vertical="center" wrapText="1"/>
    </xf>
    <xf numFmtId="164" fontId="70" fillId="10" borderId="81" xfId="0" applyNumberFormat="1" applyFont="1" applyFill="1" applyBorder="1" applyAlignment="1">
      <alignment vertical="center" wrapText="1"/>
    </xf>
    <xf numFmtId="164" fontId="71" fillId="10" borderId="81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84" xfId="0" applyNumberFormat="1" applyFont="1" applyFill="1" applyBorder="1" applyAlignment="1">
      <alignment horizontal="center" vertical="center" wrapText="1"/>
    </xf>
    <xf numFmtId="164" fontId="56" fillId="2" borderId="85" xfId="0" applyNumberFormat="1" applyFont="1" applyFill="1" applyBorder="1" applyAlignment="1">
      <alignment horizontal="center" vertical="center" wrapText="1"/>
    </xf>
    <xf numFmtId="164" fontId="56" fillId="2" borderId="86" xfId="0" applyNumberFormat="1" applyFont="1" applyFill="1" applyBorder="1" applyAlignment="1">
      <alignment horizontal="center" vertical="center" wrapText="1"/>
    </xf>
    <xf numFmtId="49" fontId="28" fillId="6" borderId="87" xfId="3" applyNumberFormat="1" applyFont="1" applyFill="1" applyBorder="1" applyAlignment="1">
      <alignment horizontal="left" vertical="center" wrapText="1"/>
    </xf>
    <xf numFmtId="49" fontId="22" fillId="6" borderId="88" xfId="3" applyNumberFormat="1" applyFont="1" applyFill="1" applyBorder="1" applyAlignment="1">
      <alignment vertical="center" wrapText="1"/>
    </xf>
    <xf numFmtId="164" fontId="60" fillId="6" borderId="89" xfId="3" applyNumberFormat="1" applyFont="1" applyFill="1" applyBorder="1" applyAlignment="1">
      <alignment vertical="center"/>
    </xf>
    <xf numFmtId="49" fontId="28" fillId="11" borderId="24" xfId="3" applyNumberFormat="1" applyFont="1" applyFill="1" applyBorder="1" applyAlignment="1">
      <alignment horizontal="left" vertical="center" wrapText="1"/>
    </xf>
    <xf numFmtId="49" fontId="22" fillId="11" borderId="25" xfId="3" applyNumberFormat="1" applyFont="1" applyFill="1" applyBorder="1" applyAlignment="1">
      <alignment vertical="center" wrapText="1"/>
    </xf>
    <xf numFmtId="164" fontId="28" fillId="11" borderId="25" xfId="3" applyNumberFormat="1" applyFont="1" applyFill="1" applyBorder="1" applyAlignment="1">
      <alignment vertical="center" wrapText="1"/>
    </xf>
    <xf numFmtId="164" fontId="5" fillId="11" borderId="25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3" fillId="14" borderId="63" xfId="1" applyNumberFormat="1" applyFont="1" applyFill="1" applyBorder="1" applyAlignment="1">
      <alignment vertical="center"/>
    </xf>
    <xf numFmtId="164" fontId="103" fillId="0" borderId="90" xfId="1" applyNumberFormat="1" applyFont="1" applyBorder="1" applyAlignment="1">
      <alignment vertical="center"/>
    </xf>
    <xf numFmtId="164" fontId="103" fillId="0" borderId="91" xfId="1" applyNumberFormat="1" applyFont="1" applyBorder="1" applyAlignment="1">
      <alignment vertical="center"/>
    </xf>
    <xf numFmtId="49" fontId="28" fillId="7" borderId="92" xfId="3" applyNumberFormat="1" applyFont="1" applyFill="1" applyBorder="1" applyAlignment="1">
      <alignment horizontal="left" vertical="center" wrapText="1"/>
    </xf>
    <xf numFmtId="49" fontId="22" fillId="7" borderId="93" xfId="3" applyNumberFormat="1" applyFont="1" applyFill="1" applyBorder="1" applyAlignment="1">
      <alignment vertical="center" wrapText="1"/>
    </xf>
    <xf numFmtId="164" fontId="28" fillId="7" borderId="93" xfId="3" applyNumberFormat="1" applyFont="1" applyFill="1" applyBorder="1" applyAlignment="1">
      <alignment vertical="center" wrapText="1"/>
    </xf>
    <xf numFmtId="164" fontId="37" fillId="7" borderId="64" xfId="3" applyNumberFormat="1" applyFont="1" applyFill="1" applyBorder="1" applyAlignment="1">
      <alignment vertical="center"/>
    </xf>
    <xf numFmtId="164" fontId="103" fillId="14" borderId="94" xfId="1" applyNumberFormat="1" applyFont="1" applyFill="1" applyBorder="1" applyAlignment="1">
      <alignment vertical="center"/>
    </xf>
    <xf numFmtId="164" fontId="103" fillId="0" borderId="95" xfId="1" applyNumberFormat="1" applyFont="1" applyBorder="1" applyAlignment="1">
      <alignment vertical="center"/>
    </xf>
    <xf numFmtId="164" fontId="103" fillId="0" borderId="96" xfId="1" applyNumberFormat="1" applyFont="1" applyBorder="1" applyAlignment="1">
      <alignment vertical="center"/>
    </xf>
    <xf numFmtId="164" fontId="60" fillId="9" borderId="65" xfId="1" applyNumberFormat="1" applyFont="1" applyFill="1" applyBorder="1" applyAlignment="1">
      <alignment horizontal="right" vertical="center"/>
    </xf>
    <xf numFmtId="164" fontId="60" fillId="9" borderId="97" xfId="1" applyNumberFormat="1" applyFont="1" applyFill="1" applyBorder="1" applyAlignment="1">
      <alignment horizontal="right" vertical="center"/>
    </xf>
    <xf numFmtId="164" fontId="60" fillId="9" borderId="98" xfId="1" applyNumberFormat="1" applyFont="1" applyFill="1" applyBorder="1" applyAlignment="1">
      <alignment horizontal="right" vertical="center"/>
    </xf>
    <xf numFmtId="0" fontId="66" fillId="0" borderId="0" xfId="1" applyFont="1"/>
    <xf numFmtId="2" fontId="101" fillId="0" borderId="0" xfId="0" applyNumberFormat="1" applyFont="1" applyBorder="1" applyAlignment="1"/>
    <xf numFmtId="2" fontId="101" fillId="0" borderId="82" xfId="0" applyNumberFormat="1" applyFont="1" applyBorder="1" applyAlignment="1"/>
    <xf numFmtId="2" fontId="101" fillId="0" borderId="99" xfId="0" applyNumberFormat="1" applyFont="1" applyBorder="1" applyAlignment="1"/>
    <xf numFmtId="2" fontId="101" fillId="0" borderId="100" xfId="0" applyNumberFormat="1" applyFont="1" applyBorder="1" applyAlignment="1"/>
    <xf numFmtId="164" fontId="5" fillId="6" borderId="88" xfId="3" applyNumberFormat="1" applyFont="1" applyFill="1" applyBorder="1" applyAlignment="1">
      <alignment vertical="center" wrapText="1"/>
    </xf>
    <xf numFmtId="164" fontId="9" fillId="9" borderId="31" xfId="1" applyNumberFormat="1" applyFont="1" applyFill="1" applyBorder="1" applyAlignment="1">
      <alignment horizontal="right" vertical="center"/>
    </xf>
    <xf numFmtId="164" fontId="5" fillId="7" borderId="93" xfId="3" applyNumberFormat="1" applyFont="1" applyFill="1" applyBorder="1" applyAlignment="1">
      <alignment horizontal="right" vertical="center" wrapText="1"/>
    </xf>
    <xf numFmtId="0" fontId="0" fillId="0" borderId="105" xfId="0" applyBorder="1"/>
    <xf numFmtId="164" fontId="7" fillId="14" borderId="101" xfId="0" applyNumberFormat="1" applyFont="1" applyFill="1" applyBorder="1"/>
    <xf numFmtId="164" fontId="57" fillId="0" borderId="102" xfId="0" applyNumberFormat="1" applyFont="1" applyBorder="1"/>
    <xf numFmtId="164" fontId="72" fillId="0" borderId="78" xfId="0" applyNumberFormat="1" applyFont="1" applyBorder="1"/>
    <xf numFmtId="164" fontId="7" fillId="14" borderId="15" xfId="0" applyNumberFormat="1" applyFont="1" applyFill="1" applyBorder="1"/>
    <xf numFmtId="164" fontId="57" fillId="0" borderId="103" xfId="0" applyNumberFormat="1" applyFont="1" applyBorder="1"/>
    <xf numFmtId="164" fontId="72" fillId="0" borderId="103" xfId="0" applyNumberFormat="1" applyFont="1" applyBorder="1"/>
    <xf numFmtId="164" fontId="7" fillId="0" borderId="103" xfId="0" applyNumberFormat="1" applyFont="1" applyBorder="1"/>
    <xf numFmtId="2" fontId="68" fillId="4" borderId="20" xfId="0" applyNumberFormat="1" applyFont="1" applyFill="1" applyBorder="1" applyAlignment="1">
      <alignment vertical="center"/>
    </xf>
    <xf numFmtId="2" fontId="68" fillId="4" borderId="107" xfId="0" applyNumberFormat="1" applyFont="1" applyFill="1" applyBorder="1" applyAlignment="1">
      <alignment vertical="center"/>
    </xf>
    <xf numFmtId="164" fontId="7" fillId="14" borderId="13" xfId="0" applyNumberFormat="1" applyFont="1" applyFill="1" applyBorder="1"/>
    <xf numFmtId="164" fontId="57" fillId="0" borderId="108" xfId="0" applyNumberFormat="1" applyFont="1" applyBorder="1"/>
    <xf numFmtId="164" fontId="72" fillId="0" borderId="108" xfId="0" applyNumberFormat="1" applyFont="1" applyBorder="1"/>
    <xf numFmtId="164" fontId="70" fillId="10" borderId="112" xfId="0" applyNumberFormat="1" applyFont="1" applyFill="1" applyBorder="1" applyAlignment="1">
      <alignment vertical="center" wrapText="1"/>
    </xf>
    <xf numFmtId="164" fontId="71" fillId="10" borderId="113" xfId="0" applyNumberFormat="1" applyFont="1" applyFill="1" applyBorder="1" applyAlignment="1">
      <alignment vertical="center" wrapText="1"/>
    </xf>
    <xf numFmtId="164" fontId="71" fillId="10" borderId="114" xfId="0" applyNumberFormat="1" applyFont="1" applyFill="1" applyBorder="1" applyAlignment="1">
      <alignment vertical="center" wrapText="1"/>
    </xf>
    <xf numFmtId="164" fontId="71" fillId="10" borderId="106" xfId="0" applyNumberFormat="1" applyFont="1" applyFill="1" applyBorder="1" applyAlignment="1">
      <alignment vertical="center" wrapText="1"/>
    </xf>
    <xf numFmtId="164" fontId="58" fillId="15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83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4" borderId="21" xfId="0" applyNumberFormat="1" applyFont="1" applyFill="1" applyBorder="1"/>
    <xf numFmtId="164" fontId="57" fillId="0" borderId="21" xfId="0" applyNumberFormat="1" applyFont="1" applyBorder="1"/>
    <xf numFmtId="164" fontId="72" fillId="0" borderId="21" xfId="0" applyNumberFormat="1" applyFont="1" applyBorder="1"/>
    <xf numFmtId="164" fontId="57" fillId="14" borderId="12" xfId="0" applyNumberFormat="1" applyFont="1" applyFill="1" applyBorder="1" applyAlignment="1">
      <alignment vertical="center"/>
    </xf>
    <xf numFmtId="164" fontId="57" fillId="0" borderId="104" xfId="0" applyNumberFormat="1" applyFont="1" applyBorder="1" applyAlignment="1">
      <alignment vertical="center"/>
    </xf>
    <xf numFmtId="164" fontId="72" fillId="0" borderId="115" xfId="0" applyNumberFormat="1" applyFont="1" applyBorder="1" applyAlignment="1">
      <alignment vertical="center"/>
    </xf>
    <xf numFmtId="164" fontId="57" fillId="14" borderId="15" xfId="0" applyNumberFormat="1" applyFont="1" applyFill="1" applyBorder="1" applyAlignment="1">
      <alignment vertical="center"/>
    </xf>
    <xf numFmtId="164" fontId="7" fillId="14" borderId="15" xfId="0" applyNumberFormat="1" applyFont="1" applyFill="1" applyBorder="1" applyAlignment="1">
      <alignment vertical="center"/>
    </xf>
    <xf numFmtId="164" fontId="56" fillId="2" borderId="117" xfId="0" applyNumberFormat="1" applyFont="1" applyFill="1" applyBorder="1" applyAlignment="1">
      <alignment horizontal="center" vertical="center" wrapText="1"/>
    </xf>
    <xf numFmtId="164" fontId="56" fillId="2" borderId="118" xfId="0" applyNumberFormat="1" applyFont="1" applyFill="1" applyBorder="1" applyAlignment="1">
      <alignment horizontal="center" vertical="center" wrapText="1"/>
    </xf>
    <xf numFmtId="164" fontId="56" fillId="2" borderId="119" xfId="0" applyNumberFormat="1" applyFont="1" applyFill="1" applyBorder="1" applyAlignment="1">
      <alignment horizontal="center" vertical="center" wrapText="1"/>
    </xf>
    <xf numFmtId="164" fontId="60" fillId="12" borderId="36" xfId="0" applyNumberFormat="1" applyFont="1" applyFill="1" applyBorder="1" applyAlignment="1">
      <alignment vertical="center"/>
    </xf>
    <xf numFmtId="164" fontId="60" fillId="12" borderId="81" xfId="0" applyNumberFormat="1" applyFont="1" applyFill="1" applyBorder="1" applyAlignment="1">
      <alignment vertical="center"/>
    </xf>
    <xf numFmtId="164" fontId="60" fillId="12" borderId="116" xfId="0" applyNumberFormat="1" applyFont="1" applyFill="1" applyBorder="1" applyAlignment="1">
      <alignment vertical="center"/>
    </xf>
    <xf numFmtId="0" fontId="94" fillId="4" borderId="0" xfId="2" applyFont="1" applyFill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106" fillId="4" borderId="0" xfId="0" applyNumberFormat="1" applyFont="1" applyFill="1" applyBorder="1" applyAlignment="1">
      <alignment vertical="center"/>
    </xf>
    <xf numFmtId="49" fontId="107" fillId="4" borderId="0" xfId="0" applyNumberFormat="1" applyFont="1" applyFill="1" applyAlignment="1">
      <alignment horizontal="center" vertical="center"/>
    </xf>
    <xf numFmtId="49" fontId="107" fillId="4" borderId="0" xfId="7" applyNumberFormat="1" applyFont="1" applyFill="1" applyAlignment="1">
      <alignment horizontal="center" vertical="center"/>
    </xf>
    <xf numFmtId="4" fontId="107" fillId="4" borderId="0" xfId="7" applyNumberFormat="1" applyFont="1" applyFill="1" applyAlignment="1">
      <alignment vertical="center"/>
    </xf>
    <xf numFmtId="0" fontId="107" fillId="4" borderId="0" xfId="7" applyFont="1" applyFill="1" applyAlignment="1">
      <alignment vertical="center"/>
    </xf>
    <xf numFmtId="49" fontId="85" fillId="16" borderId="66" xfId="2" applyNumberFormat="1" applyFont="1" applyFill="1" applyBorder="1" applyAlignment="1">
      <alignment horizontal="center" vertical="center"/>
    </xf>
    <xf numFmtId="49" fontId="85" fillId="16" borderId="67" xfId="2" applyNumberFormat="1" applyFont="1" applyFill="1" applyBorder="1" applyAlignment="1">
      <alignment horizontal="center" vertical="center"/>
    </xf>
    <xf numFmtId="49" fontId="86" fillId="16" borderId="67" xfId="2" applyNumberFormat="1" applyFont="1" applyFill="1" applyBorder="1" applyAlignment="1">
      <alignment horizontal="center" vertical="center"/>
    </xf>
    <xf numFmtId="49" fontId="87" fillId="16" borderId="67" xfId="7" applyNumberFormat="1" applyFont="1" applyFill="1" applyBorder="1" applyAlignment="1">
      <alignment horizontal="center" vertical="center"/>
    </xf>
    <xf numFmtId="4" fontId="87" fillId="16" borderId="67" xfId="7" applyNumberFormat="1" applyFont="1" applyFill="1" applyBorder="1" applyAlignment="1">
      <alignment horizontal="center" vertical="center"/>
    </xf>
    <xf numFmtId="0" fontId="87" fillId="16" borderId="68" xfId="7" applyFont="1" applyFill="1" applyBorder="1" applyAlignment="1">
      <alignment vertical="center"/>
    </xf>
    <xf numFmtId="4" fontId="35" fillId="16" borderId="67" xfId="7" applyNumberFormat="1" applyFont="1" applyFill="1" applyBorder="1" applyAlignment="1">
      <alignment vertical="center"/>
    </xf>
    <xf numFmtId="0" fontId="35" fillId="16" borderId="68" xfId="7" applyFont="1" applyFill="1" applyBorder="1" applyAlignment="1">
      <alignment vertical="center"/>
    </xf>
    <xf numFmtId="4" fontId="105" fillId="4" borderId="70" xfId="7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4" fontId="2" fillId="0" borderId="0" xfId="1" applyNumberFormat="1" applyAlignment="1">
      <alignment vertical="center"/>
    </xf>
    <xf numFmtId="164" fontId="0" fillId="4" borderId="0" xfId="0" applyNumberFormat="1" applyFill="1"/>
    <xf numFmtId="0" fontId="0" fillId="4" borderId="0" xfId="0" applyFill="1" applyAlignment="1">
      <alignment vertical="center"/>
    </xf>
    <xf numFmtId="164" fontId="60" fillId="9" borderId="120" xfId="1" applyNumberFormat="1" applyFont="1" applyFill="1" applyBorder="1" applyAlignment="1">
      <alignment horizontal="right" vertical="center"/>
    </xf>
    <xf numFmtId="0" fontId="98" fillId="4" borderId="76" xfId="2" applyFont="1" applyFill="1" applyBorder="1" applyAlignment="1">
      <alignment horizontal="right" vertical="center"/>
    </xf>
    <xf numFmtId="164" fontId="0" fillId="0" borderId="0" xfId="0" applyNumberFormat="1"/>
    <xf numFmtId="165" fontId="11" fillId="4" borderId="0" xfId="0" applyNumberFormat="1" applyFont="1" applyFill="1" applyAlignment="1" applyProtection="1">
      <alignment vertical="center"/>
    </xf>
    <xf numFmtId="164" fontId="57" fillId="0" borderId="125" xfId="0" applyNumberFormat="1" applyFont="1" applyBorder="1" applyAlignment="1">
      <alignment vertical="center"/>
    </xf>
    <xf numFmtId="164" fontId="72" fillId="0" borderId="126" xfId="0" applyNumberFormat="1" applyFont="1" applyBorder="1" applyAlignment="1">
      <alignment vertical="center"/>
    </xf>
    <xf numFmtId="0" fontId="58" fillId="0" borderId="0" xfId="3" applyFont="1" applyAlignment="1">
      <alignment horizontal="left" vertical="center" wrapText="1"/>
    </xf>
    <xf numFmtId="0" fontId="63" fillId="4" borderId="56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2" fontId="53" fillId="2" borderId="127" xfId="0" applyNumberFormat="1" applyFont="1" applyFill="1" applyBorder="1" applyAlignment="1">
      <alignment horizontal="left" vertical="center" wrapText="1"/>
    </xf>
    <xf numFmtId="2" fontId="54" fillId="2" borderId="128" xfId="0" applyNumberFormat="1" applyFont="1" applyFill="1" applyBorder="1" applyAlignment="1">
      <alignment horizontal="left" vertical="center" wrapText="1"/>
    </xf>
    <xf numFmtId="164" fontId="55" fillId="2" borderId="128" xfId="0" applyNumberFormat="1" applyFont="1" applyFill="1" applyBorder="1" applyAlignment="1">
      <alignment horizontal="right" vertical="center" wrapText="1"/>
    </xf>
    <xf numFmtId="164" fontId="56" fillId="2" borderId="129" xfId="0" applyNumberFormat="1" applyFont="1" applyFill="1" applyBorder="1" applyAlignment="1">
      <alignment horizontal="right" vertical="center" wrapText="1"/>
    </xf>
    <xf numFmtId="164" fontId="103" fillId="14" borderId="131" xfId="1" applyNumberFormat="1" applyFont="1" applyFill="1" applyBorder="1" applyAlignment="1">
      <alignment vertical="center"/>
    </xf>
    <xf numFmtId="164" fontId="103" fillId="0" borderId="132" xfId="1" applyNumberFormat="1" applyFont="1" applyBorder="1" applyAlignment="1">
      <alignment vertical="center"/>
    </xf>
    <xf numFmtId="164" fontId="103" fillId="0" borderId="133" xfId="1" applyNumberFormat="1" applyFont="1" applyBorder="1" applyAlignment="1">
      <alignment vertical="center"/>
    </xf>
    <xf numFmtId="164" fontId="57" fillId="14" borderId="18" xfId="0" applyNumberFormat="1" applyFont="1" applyFill="1" applyBorder="1" applyAlignment="1">
      <alignment vertical="center"/>
    </xf>
    <xf numFmtId="0" fontId="63" fillId="4" borderId="134" xfId="0" applyFont="1" applyFill="1" applyBorder="1" applyAlignment="1">
      <alignment horizontal="left" vertical="center" wrapText="1"/>
    </xf>
    <xf numFmtId="0" fontId="64" fillId="4" borderId="135" xfId="0" applyFont="1" applyFill="1" applyBorder="1" applyAlignment="1">
      <alignment horizontal="left" vertical="center" wrapText="1"/>
    </xf>
    <xf numFmtId="0" fontId="30" fillId="4" borderId="135" xfId="0" applyFont="1" applyFill="1" applyBorder="1" applyAlignment="1">
      <alignment vertical="center" wrapText="1"/>
    </xf>
    <xf numFmtId="164" fontId="7" fillId="4" borderId="102" xfId="0" applyNumberFormat="1" applyFont="1" applyFill="1" applyBorder="1" applyAlignment="1">
      <alignment vertical="center"/>
    </xf>
    <xf numFmtId="164" fontId="7" fillId="14" borderId="101" xfId="0" applyNumberFormat="1" applyFont="1" applyFill="1" applyBorder="1" applyAlignment="1">
      <alignment vertical="center"/>
    </xf>
    <xf numFmtId="164" fontId="57" fillId="0" borderId="102" xfId="0" applyNumberFormat="1" applyFont="1" applyBorder="1" applyAlignment="1">
      <alignment vertical="center"/>
    </xf>
    <xf numFmtId="164" fontId="72" fillId="0" borderId="137" xfId="0" applyNumberFormat="1" applyFont="1" applyBorder="1" applyAlignment="1">
      <alignment vertical="center"/>
    </xf>
    <xf numFmtId="0" fontId="27" fillId="6" borderId="10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9" xfId="0" applyFont="1" applyFill="1" applyBorder="1" applyAlignment="1" applyProtection="1">
      <alignment horizontal="justify" vertical="center"/>
    </xf>
    <xf numFmtId="0" fontId="22" fillId="6" borderId="10" xfId="0" applyFont="1" applyFill="1" applyBorder="1" applyAlignment="1" applyProtection="1">
      <alignment horizontal="left" vertical="center" wrapText="1"/>
    </xf>
    <xf numFmtId="0" fontId="27" fillId="5" borderId="12" xfId="0" applyFont="1" applyFill="1" applyBorder="1" applyAlignment="1" applyProtection="1">
      <alignment horizontal="left" vertical="center" wrapText="1"/>
    </xf>
    <xf numFmtId="0" fontId="27" fillId="5" borderId="13" xfId="0" applyFont="1" applyFill="1" applyBorder="1" applyAlignment="1" applyProtection="1">
      <alignment horizontal="left" vertical="center" wrapText="1"/>
    </xf>
    <xf numFmtId="0" fontId="38" fillId="0" borderId="0" xfId="0" applyFont="1" applyFill="1" applyAlignment="1" applyProtection="1">
      <alignment horizontal="left" vertical="center"/>
    </xf>
    <xf numFmtId="0" fontId="27" fillId="6" borderId="10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/>
    </xf>
    <xf numFmtId="0" fontId="27" fillId="5" borderId="18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9" xfId="0" applyFont="1" applyFill="1" applyBorder="1" applyAlignment="1" applyProtection="1">
      <alignment horizontal="justify" vertical="center"/>
    </xf>
    <xf numFmtId="0" fontId="94" fillId="4" borderId="0" xfId="2" applyFont="1" applyFill="1" applyBorder="1" applyAlignment="1">
      <alignment horizontal="justify" vertical="center"/>
    </xf>
    <xf numFmtId="0" fontId="95" fillId="0" borderId="0" xfId="2" applyFont="1" applyBorder="1" applyAlignment="1">
      <alignment horizontal="justify" vertical="center"/>
    </xf>
    <xf numFmtId="49" fontId="86" fillId="16" borderId="66" xfId="2" applyNumberFormat="1" applyFont="1" applyFill="1" applyBorder="1" applyAlignment="1">
      <alignment horizontal="left" vertical="center"/>
    </xf>
    <xf numFmtId="0" fontId="62" fillId="0" borderId="0" xfId="3" applyFont="1" applyAlignment="1">
      <alignment horizontal="left" vertical="center"/>
    </xf>
    <xf numFmtId="0" fontId="63" fillId="4" borderId="122" xfId="0" applyFont="1" applyFill="1" applyBorder="1" applyAlignment="1">
      <alignment horizontal="left" vertical="center" wrapText="1"/>
    </xf>
    <xf numFmtId="0" fontId="63" fillId="4" borderId="123" xfId="0" applyFont="1" applyFill="1" applyBorder="1" applyAlignment="1">
      <alignment horizontal="left" vertical="center" wrapText="1"/>
    </xf>
    <xf numFmtId="0" fontId="63" fillId="4" borderId="56" xfId="0" applyFont="1" applyFill="1" applyBorder="1" applyAlignment="1">
      <alignment horizontal="left" vertical="center" wrapText="1"/>
    </xf>
    <xf numFmtId="0" fontId="64" fillId="4" borderId="26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2" fontId="55" fillId="2" borderId="22" xfId="0" applyNumberFormat="1" applyFont="1" applyFill="1" applyBorder="1" applyAlignment="1">
      <alignment horizontal="center" vertical="center" wrapText="1"/>
    </xf>
    <xf numFmtId="2" fontId="55" fillId="2" borderId="23" xfId="0" applyNumberFormat="1" applyFont="1" applyFill="1" applyBorder="1" applyAlignment="1">
      <alignment horizontal="center" vertical="center" wrapText="1"/>
    </xf>
    <xf numFmtId="0" fontId="5" fillId="4" borderId="136" xfId="0" applyFont="1" applyFill="1" applyBorder="1" applyAlignment="1">
      <alignment horizontal="left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137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0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50" xfId="0" applyFont="1" applyFill="1" applyBorder="1" applyAlignment="1">
      <alignment horizontal="left" vertical="center" wrapText="1"/>
    </xf>
    <xf numFmtId="0" fontId="5" fillId="3" borderId="47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0" xfId="2" applyFont="1" applyFill="1" applyBorder="1" applyAlignment="1">
      <alignment horizontal="left" vertical="center" wrapText="1"/>
    </xf>
    <xf numFmtId="0" fontId="5" fillId="3" borderId="60" xfId="2" applyFont="1" applyFill="1" applyBorder="1" applyAlignment="1">
      <alignment horizontal="left" vertical="center" wrapText="1"/>
    </xf>
    <xf numFmtId="0" fontId="5" fillId="3" borderId="61" xfId="2" applyFont="1" applyFill="1" applyBorder="1" applyAlignment="1">
      <alignment horizontal="left" vertical="center" wrapText="1"/>
    </xf>
    <xf numFmtId="0" fontId="5" fillId="3" borderId="124" xfId="2" applyFont="1" applyFill="1" applyBorder="1" applyAlignment="1">
      <alignment horizontal="left" vertical="center" wrapText="1"/>
    </xf>
    <xf numFmtId="0" fontId="109" fillId="4" borderId="47" xfId="0" applyFont="1" applyFill="1" applyBorder="1" applyAlignment="1">
      <alignment horizontal="left" vertical="center" wrapText="1"/>
    </xf>
    <xf numFmtId="0" fontId="109" fillId="4" borderId="1" xfId="0" applyFont="1" applyFill="1" applyBorder="1" applyAlignment="1">
      <alignment horizontal="left" vertical="center" wrapText="1"/>
    </xf>
    <xf numFmtId="0" fontId="47" fillId="10" borderId="36" xfId="0" applyFont="1" applyFill="1" applyBorder="1" applyAlignment="1">
      <alignment horizontal="left" vertical="center" wrapText="1"/>
    </xf>
    <xf numFmtId="0" fontId="47" fillId="10" borderId="130" xfId="0" applyFont="1" applyFill="1" applyBorder="1" applyAlignment="1">
      <alignment horizontal="left" vertical="center" wrapText="1"/>
    </xf>
    <xf numFmtId="0" fontId="47" fillId="10" borderId="121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0" fontId="47" fillId="10" borderId="109" xfId="0" applyFont="1" applyFill="1" applyBorder="1" applyAlignment="1">
      <alignment horizontal="left" vertical="center" wrapText="1"/>
    </xf>
    <xf numFmtId="0" fontId="47" fillId="10" borderId="110" xfId="0" applyFont="1" applyFill="1" applyBorder="1" applyAlignment="1">
      <alignment horizontal="left" vertical="center" wrapText="1"/>
    </xf>
    <xf numFmtId="0" fontId="47" fillId="10" borderId="111" xfId="0" applyFont="1" applyFill="1" applyBorder="1" applyAlignment="1">
      <alignment horizontal="left" vertical="center" wrapText="1"/>
    </xf>
    <xf numFmtId="0" fontId="47" fillId="4" borderId="105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05" xfId="0" applyNumberFormat="1" applyFont="1" applyBorder="1" applyAlignment="1">
      <alignment horizontal="left" vertical="center"/>
    </xf>
    <xf numFmtId="2" fontId="55" fillId="2" borderId="128" xfId="0" applyNumberFormat="1" applyFont="1" applyFill="1" applyBorder="1" applyAlignment="1">
      <alignment horizontal="center" vertical="center" wrapText="1"/>
    </xf>
    <xf numFmtId="49" fontId="28" fillId="6" borderId="48" xfId="3" applyNumberFormat="1" applyFont="1" applyFill="1" applyBorder="1" applyAlignment="1">
      <alignment horizontal="left" vertical="center" wrapText="1"/>
    </xf>
    <xf numFmtId="49" fontId="28" fillId="6" borderId="44" xfId="3" applyNumberFormat="1" applyFont="1" applyFill="1" applyBorder="1" applyAlignment="1">
      <alignment horizontal="left" vertical="center" wrapText="1"/>
    </xf>
    <xf numFmtId="164" fontId="58" fillId="8" borderId="10" xfId="3" applyNumberFormat="1" applyFont="1" applyFill="1" applyBorder="1" applyAlignment="1">
      <alignment horizontal="right" vertical="center" wrapText="1"/>
    </xf>
    <xf numFmtId="164" fontId="58" fillId="8" borderId="38" xfId="3" applyNumberFormat="1" applyFont="1" applyFill="1" applyBorder="1" applyAlignment="1">
      <alignment horizontal="right" vertical="center" wrapText="1"/>
    </xf>
    <xf numFmtId="2" fontId="68" fillId="4" borderId="43" xfId="0" applyNumberFormat="1" applyFont="1" applyFill="1" applyBorder="1" applyAlignment="1">
      <alignment horizontal="left" vertical="center"/>
    </xf>
    <xf numFmtId="2" fontId="68" fillId="4" borderId="45" xfId="0" applyNumberFormat="1" applyFont="1" applyFill="1" applyBorder="1" applyAlignment="1">
      <alignment horizontal="left" vertical="center"/>
    </xf>
    <xf numFmtId="2" fontId="68" fillId="4" borderId="14" xfId="0" applyNumberFormat="1" applyFont="1" applyFill="1" applyBorder="1" applyAlignment="1">
      <alignment horizontal="left" vertical="center"/>
    </xf>
    <xf numFmtId="2" fontId="68" fillId="4" borderId="46" xfId="0" applyNumberFormat="1" applyFont="1" applyFill="1" applyBorder="1" applyAlignment="1">
      <alignment horizontal="left" vertical="center"/>
    </xf>
    <xf numFmtId="49" fontId="28" fillId="6" borderId="88" xfId="3" applyNumberFormat="1" applyFont="1" applyFill="1" applyBorder="1" applyAlignment="1">
      <alignment horizontal="left" vertical="center" wrapText="1"/>
    </xf>
    <xf numFmtId="49" fontId="28" fillId="11" borderId="25" xfId="3" applyNumberFormat="1" applyFont="1" applyFill="1" applyBorder="1" applyAlignment="1">
      <alignment horizontal="left" vertical="center" wrapText="1"/>
    </xf>
    <xf numFmtId="49" fontId="104" fillId="7" borderId="93" xfId="3" applyNumberFormat="1" applyFont="1" applyFill="1" applyBorder="1" applyAlignment="1">
      <alignment horizontal="left" vertical="center" wrapText="1"/>
    </xf>
    <xf numFmtId="0" fontId="61" fillId="9" borderId="30" xfId="1" applyFont="1" applyFill="1" applyBorder="1" applyAlignment="1">
      <alignment horizontal="left" vertical="center"/>
    </xf>
    <xf numFmtId="0" fontId="61" fillId="9" borderId="31" xfId="1" applyFont="1" applyFill="1" applyBorder="1" applyAlignment="1">
      <alignment horizontal="left" vertical="center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61" workbookViewId="0">
      <selection activeCell="I54" sqref="I54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264" t="s">
        <v>23</v>
      </c>
      <c r="B4" s="264"/>
      <c r="C4" s="264"/>
      <c r="D4" s="264"/>
    </row>
    <row r="5" spans="1:5" ht="15.75" customHeight="1" x14ac:dyDescent="0.25">
      <c r="A5" s="10" t="s">
        <v>65</v>
      </c>
      <c r="E5" s="5">
        <v>76000000</v>
      </c>
    </row>
    <row r="6" spans="1:5" s="106" customFormat="1" ht="15.75" customHeight="1" x14ac:dyDescent="0.25">
      <c r="A6" s="210" t="s">
        <v>126</v>
      </c>
      <c r="B6" s="123"/>
      <c r="C6" s="123"/>
      <c r="D6" s="123"/>
      <c r="E6" s="124">
        <v>-14452</v>
      </c>
    </row>
    <row r="7" spans="1:5" s="106" customFormat="1" ht="15.75" customHeight="1" x14ac:dyDescent="0.25">
      <c r="A7" s="210" t="s">
        <v>127</v>
      </c>
      <c r="B7" s="123"/>
      <c r="C7" s="123"/>
      <c r="D7" s="123"/>
      <c r="E7" s="124">
        <v>142126.17000000001</v>
      </c>
    </row>
    <row r="8" spans="1:5" s="106" customFormat="1" ht="15.75" customHeight="1" x14ac:dyDescent="0.25">
      <c r="A8" s="210" t="s">
        <v>133</v>
      </c>
      <c r="B8" s="123"/>
      <c r="C8" s="123"/>
      <c r="D8" s="123"/>
      <c r="E8" s="124">
        <v>6001008</v>
      </c>
    </row>
    <row r="9" spans="1:5" s="106" customFormat="1" ht="15.75" customHeight="1" x14ac:dyDescent="0.25">
      <c r="A9" s="210" t="s">
        <v>142</v>
      </c>
      <c r="B9" s="123"/>
      <c r="C9" s="123"/>
      <c r="D9" s="123"/>
      <c r="E9" s="124">
        <v>255600</v>
      </c>
    </row>
    <row r="10" spans="1:5" s="229" customFormat="1" ht="15.75" customHeight="1" x14ac:dyDescent="0.25">
      <c r="A10" s="210" t="s">
        <v>144</v>
      </c>
      <c r="B10" s="123"/>
      <c r="C10" s="123"/>
      <c r="D10" s="123"/>
      <c r="E10" s="124">
        <v>1719699.95</v>
      </c>
    </row>
    <row r="11" spans="1:5" s="229" customFormat="1" ht="15.75" customHeight="1" x14ac:dyDescent="0.25">
      <c r="A11" s="210" t="s">
        <v>147</v>
      </c>
      <c r="B11" s="123"/>
      <c r="C11" s="123"/>
      <c r="D11" s="123"/>
      <c r="E11" s="124">
        <v>1163557.8999999999</v>
      </c>
    </row>
    <row r="12" spans="1:5" s="229" customFormat="1" ht="15.75" customHeight="1" x14ac:dyDescent="0.25">
      <c r="A12" s="210" t="s">
        <v>148</v>
      </c>
      <c r="B12" s="123"/>
      <c r="C12" s="123"/>
      <c r="D12" s="123"/>
      <c r="E12" s="124">
        <v>64000</v>
      </c>
    </row>
    <row r="13" spans="1:5" s="229" customFormat="1" ht="15.75" customHeight="1" x14ac:dyDescent="0.25">
      <c r="A13" s="210" t="s">
        <v>149</v>
      </c>
      <c r="B13" s="123"/>
      <c r="C13" s="123"/>
      <c r="D13" s="123"/>
      <c r="E13" s="124">
        <v>734935</v>
      </c>
    </row>
    <row r="14" spans="1:5" s="229" customFormat="1" ht="15.75" customHeight="1" x14ac:dyDescent="0.25">
      <c r="A14" s="210" t="s">
        <v>153</v>
      </c>
      <c r="B14" s="123"/>
      <c r="C14" s="123"/>
      <c r="D14" s="123"/>
      <c r="E14" s="124">
        <f>SUM(E16:E17)</f>
        <v>16000</v>
      </c>
    </row>
    <row r="15" spans="1:5" ht="15.75" customHeight="1" x14ac:dyDescent="0.25">
      <c r="A15" s="267" t="s">
        <v>115</v>
      </c>
      <c r="B15" s="267"/>
      <c r="C15" s="267"/>
      <c r="D15" s="267"/>
    </row>
    <row r="16" spans="1:5" ht="15.75" customHeight="1" x14ac:dyDescent="0.25">
      <c r="A16" s="266" t="s">
        <v>116</v>
      </c>
      <c r="B16" s="266"/>
      <c r="C16" s="266"/>
      <c r="D16" s="266"/>
      <c r="E16" s="233">
        <v>16000</v>
      </c>
    </row>
    <row r="17" spans="1:5" ht="15.75" customHeight="1" thickBot="1" x14ac:dyDescent="0.3">
      <c r="A17" s="125" t="s">
        <v>117</v>
      </c>
      <c r="B17" s="126"/>
      <c r="C17" s="126"/>
      <c r="D17" s="127"/>
      <c r="E17" s="233">
        <v>0</v>
      </c>
    </row>
    <row r="18" spans="1:5" ht="15.75" customHeight="1" x14ac:dyDescent="0.25">
      <c r="A18" s="265" t="s">
        <v>24</v>
      </c>
      <c r="B18" s="265"/>
      <c r="C18" s="265"/>
      <c r="D18" s="265"/>
      <c r="E18" s="11">
        <f>SUM(E5:E14)</f>
        <v>86082475.020000011</v>
      </c>
    </row>
    <row r="19" spans="1:5" ht="15.75" customHeight="1" x14ac:dyDescent="0.25">
      <c r="A19" s="12"/>
    </row>
    <row r="20" spans="1:5" ht="15.75" customHeight="1" x14ac:dyDescent="0.25">
      <c r="A20" s="264" t="s">
        <v>25</v>
      </c>
      <c r="B20" s="264"/>
      <c r="C20" s="264"/>
      <c r="D20" s="264"/>
    </row>
    <row r="21" spans="1:5" ht="15.75" customHeight="1" x14ac:dyDescent="0.25">
      <c r="A21" s="10" t="s">
        <v>65</v>
      </c>
      <c r="E21" s="5">
        <v>100000000</v>
      </c>
    </row>
    <row r="22" spans="1:5" ht="15.75" customHeight="1" x14ac:dyDescent="0.25">
      <c r="A22" s="210" t="s">
        <v>126</v>
      </c>
      <c r="B22" s="123"/>
      <c r="C22" s="123"/>
      <c r="E22" s="5">
        <v>-14452</v>
      </c>
    </row>
    <row r="23" spans="1:5" s="106" customFormat="1" ht="15.75" customHeight="1" x14ac:dyDescent="0.25">
      <c r="A23" s="210" t="s">
        <v>127</v>
      </c>
      <c r="B23" s="123"/>
      <c r="C23" s="123"/>
      <c r="D23" s="123"/>
      <c r="E23" s="124">
        <v>142126.17000000001</v>
      </c>
    </row>
    <row r="24" spans="1:5" s="106" customFormat="1" ht="15.75" customHeight="1" x14ac:dyDescent="0.25">
      <c r="A24" s="210" t="s">
        <v>133</v>
      </c>
      <c r="B24" s="123"/>
      <c r="C24" s="123"/>
      <c r="D24" s="123"/>
      <c r="E24" s="124">
        <v>6001008</v>
      </c>
    </row>
    <row r="25" spans="1:5" s="106" customFormat="1" ht="15.75" customHeight="1" x14ac:dyDescent="0.25">
      <c r="A25" s="210" t="s">
        <v>142</v>
      </c>
      <c r="B25" s="123"/>
      <c r="C25" s="123"/>
      <c r="D25" s="123"/>
      <c r="E25" s="124">
        <v>255600</v>
      </c>
    </row>
    <row r="26" spans="1:5" s="229" customFormat="1" ht="15.75" customHeight="1" x14ac:dyDescent="0.25">
      <c r="A26" s="210" t="s">
        <v>144</v>
      </c>
      <c r="B26" s="123"/>
      <c r="C26" s="123"/>
      <c r="D26" s="123"/>
      <c r="E26" s="124">
        <v>1719699.95</v>
      </c>
    </row>
    <row r="27" spans="1:5" s="229" customFormat="1" ht="15.75" customHeight="1" x14ac:dyDescent="0.25">
      <c r="A27" s="210" t="s">
        <v>147</v>
      </c>
      <c r="B27" s="123"/>
      <c r="C27" s="123"/>
      <c r="D27" s="123"/>
      <c r="E27" s="124">
        <v>1163557.8999999999</v>
      </c>
    </row>
    <row r="28" spans="1:5" s="229" customFormat="1" ht="15.75" customHeight="1" x14ac:dyDescent="0.25">
      <c r="A28" s="210" t="s">
        <v>148</v>
      </c>
      <c r="B28" s="123"/>
      <c r="C28" s="123"/>
      <c r="D28" s="123"/>
      <c r="E28" s="124">
        <v>64000</v>
      </c>
    </row>
    <row r="29" spans="1:5" s="229" customFormat="1" ht="15.75" customHeight="1" x14ac:dyDescent="0.25">
      <c r="A29" s="210" t="s">
        <v>149</v>
      </c>
      <c r="B29" s="123"/>
      <c r="C29" s="123"/>
      <c r="D29" s="123"/>
      <c r="E29" s="124">
        <v>734935</v>
      </c>
    </row>
    <row r="30" spans="1:5" s="229" customFormat="1" ht="15.75" customHeight="1" x14ac:dyDescent="0.25">
      <c r="A30" s="210" t="s">
        <v>153</v>
      </c>
      <c r="B30" s="123"/>
      <c r="C30" s="123"/>
      <c r="D30" s="123"/>
      <c r="E30" s="124">
        <f>SUM(E32:E33)</f>
        <v>16000</v>
      </c>
    </row>
    <row r="31" spans="1:5" ht="15.75" customHeight="1" x14ac:dyDescent="0.25">
      <c r="A31" s="267" t="s">
        <v>115</v>
      </c>
      <c r="B31" s="267"/>
      <c r="C31" s="267"/>
      <c r="D31" s="267"/>
    </row>
    <row r="32" spans="1:5" ht="15.75" customHeight="1" x14ac:dyDescent="0.25">
      <c r="A32" s="266" t="s">
        <v>118</v>
      </c>
      <c r="B32" s="266"/>
      <c r="C32" s="266"/>
      <c r="D32" s="266"/>
      <c r="E32" s="233">
        <v>16000</v>
      </c>
    </row>
    <row r="33" spans="1:5" ht="15.75" customHeight="1" thickBot="1" x14ac:dyDescent="0.3">
      <c r="A33" s="125" t="s">
        <v>117</v>
      </c>
      <c r="B33" s="126"/>
      <c r="C33" s="126"/>
      <c r="D33" s="231"/>
      <c r="E33" s="233">
        <v>0</v>
      </c>
    </row>
    <row r="34" spans="1:5" ht="15.75" customHeight="1" x14ac:dyDescent="0.25">
      <c r="A34" s="265" t="s">
        <v>26</v>
      </c>
      <c r="B34" s="265"/>
      <c r="C34" s="265"/>
      <c r="D34" s="265"/>
      <c r="E34" s="11">
        <f>SUM(E21:E30)</f>
        <v>110082475.02000001</v>
      </c>
    </row>
    <row r="35" spans="1:5" ht="15.75" customHeight="1" x14ac:dyDescent="0.25">
      <c r="A35" s="12"/>
      <c r="E35" s="13"/>
    </row>
    <row r="36" spans="1:5" ht="15.75" customHeight="1" x14ac:dyDescent="0.25">
      <c r="A36" s="264" t="s">
        <v>27</v>
      </c>
      <c r="B36" s="264"/>
      <c r="C36" s="264"/>
      <c r="D36" s="264"/>
      <c r="E36" s="13"/>
    </row>
    <row r="37" spans="1:5" ht="15.75" customHeight="1" x14ac:dyDescent="0.25">
      <c r="A37" s="255" t="s">
        <v>66</v>
      </c>
      <c r="B37" s="255"/>
      <c r="C37" s="255"/>
      <c r="D37" s="255"/>
      <c r="E37" s="14">
        <v>7436980.1799999997</v>
      </c>
    </row>
    <row r="38" spans="1:5" ht="15.75" customHeight="1" x14ac:dyDescent="0.25">
      <c r="A38" s="255" t="s">
        <v>74</v>
      </c>
      <c r="B38" s="255"/>
      <c r="C38" s="255"/>
      <c r="D38" s="255"/>
      <c r="E38" s="14">
        <v>18051961.039999999</v>
      </c>
    </row>
    <row r="39" spans="1:5" ht="15.75" customHeight="1" thickBot="1" x14ac:dyDescent="0.3">
      <c r="A39" s="255" t="s">
        <v>67</v>
      </c>
      <c r="B39" s="255"/>
      <c r="C39" s="255"/>
      <c r="D39" s="255"/>
      <c r="E39" s="13">
        <v>-1488941.22</v>
      </c>
    </row>
    <row r="40" spans="1:5" ht="15.75" customHeight="1" x14ac:dyDescent="0.25">
      <c r="A40" s="256" t="s">
        <v>28</v>
      </c>
      <c r="B40" s="256"/>
      <c r="C40" s="256"/>
      <c r="D40" s="256"/>
      <c r="E40" s="11">
        <f>SUM(E37:E39)</f>
        <v>24000000</v>
      </c>
    </row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spans="1:5" ht="15.75" customHeight="1" x14ac:dyDescent="0.25"/>
    <row r="50" spans="1:5" ht="15.75" customHeight="1" thickBot="1" x14ac:dyDescent="0.3">
      <c r="A50" s="6" t="s">
        <v>29</v>
      </c>
      <c r="B50" s="7"/>
      <c r="C50" s="7"/>
      <c r="D50" s="7"/>
      <c r="E50" s="8"/>
    </row>
    <row r="51" spans="1:5" ht="15.75" customHeight="1" thickBot="1" x14ac:dyDescent="0.3">
      <c r="A51" s="257" t="s">
        <v>30</v>
      </c>
      <c r="B51" s="257"/>
      <c r="C51" s="15" t="s">
        <v>68</v>
      </c>
      <c r="D51" s="15" t="s">
        <v>119</v>
      </c>
      <c r="E51" s="128" t="s">
        <v>120</v>
      </c>
    </row>
    <row r="52" spans="1:5" ht="15.75" customHeight="1" x14ac:dyDescent="0.25">
      <c r="A52" s="258" t="s">
        <v>69</v>
      </c>
      <c r="B52" s="258"/>
      <c r="C52" s="16">
        <f>SUM(E5)</f>
        <v>76000000</v>
      </c>
      <c r="D52" s="16">
        <f>SUM(E6+E7+E8+E9+E10+E11+E12+E13+E14)</f>
        <v>10082475.02</v>
      </c>
      <c r="E52" s="129">
        <f>SUM(C52+D52)</f>
        <v>86082475.019999996</v>
      </c>
    </row>
    <row r="53" spans="1:5" ht="15.75" customHeight="1" thickBot="1" x14ac:dyDescent="0.3">
      <c r="A53" s="259" t="s">
        <v>70</v>
      </c>
      <c r="B53" s="259"/>
      <c r="C53" s="17">
        <f>SUM(E21)</f>
        <v>100000000</v>
      </c>
      <c r="D53" s="17">
        <f>SUM(E22+E23+E24+E25+E26+E27+E28+E29+E30)</f>
        <v>10082475.02</v>
      </c>
      <c r="E53" s="129">
        <f>SUM(C53+D53)</f>
        <v>110082475.02</v>
      </c>
    </row>
    <row r="54" spans="1:5" ht="15.75" customHeight="1" thickBot="1" x14ac:dyDescent="0.3">
      <c r="A54" s="254" t="s">
        <v>31</v>
      </c>
      <c r="B54" s="254"/>
      <c r="C54" s="18">
        <f>SUM(C52-C53)</f>
        <v>-24000000</v>
      </c>
      <c r="D54" s="18">
        <f t="shared" ref="D54:E54" si="0">SUM(D52-D53)</f>
        <v>0</v>
      </c>
      <c r="E54" s="130">
        <f t="shared" si="0"/>
        <v>-24000000</v>
      </c>
    </row>
    <row r="55" spans="1:5" ht="5.0999999999999996" customHeight="1" thickBot="1" x14ac:dyDescent="0.3">
      <c r="A55" s="19"/>
      <c r="B55" s="19"/>
      <c r="C55" s="19"/>
      <c r="D55" s="211"/>
      <c r="E55" s="20"/>
    </row>
    <row r="56" spans="1:5" ht="15.75" customHeight="1" thickBot="1" x14ac:dyDescent="0.3">
      <c r="A56" s="261" t="s">
        <v>32</v>
      </c>
      <c r="B56" s="261"/>
      <c r="C56" s="15" t="s">
        <v>68</v>
      </c>
      <c r="D56" s="15" t="s">
        <v>119</v>
      </c>
      <c r="E56" s="128" t="s">
        <v>120</v>
      </c>
    </row>
    <row r="57" spans="1:5" ht="25.5" customHeight="1" x14ac:dyDescent="0.25">
      <c r="A57" s="21" t="s">
        <v>33</v>
      </c>
      <c r="B57" s="22" t="s">
        <v>34</v>
      </c>
      <c r="C57" s="48">
        <f>SUM(E37)</f>
        <v>7436980.1799999997</v>
      </c>
      <c r="D57" s="23">
        <v>0</v>
      </c>
      <c r="E57" s="129">
        <f>SUM(C57+D57)</f>
        <v>7436980.1799999997</v>
      </c>
    </row>
    <row r="58" spans="1:5" ht="25.5" customHeight="1" x14ac:dyDescent="0.25">
      <c r="A58" s="21" t="s">
        <v>57</v>
      </c>
      <c r="B58" s="22" t="s">
        <v>43</v>
      </c>
      <c r="C58" s="23">
        <f>SUM(E38)</f>
        <v>18051961.039999999</v>
      </c>
      <c r="D58" s="23">
        <v>0</v>
      </c>
      <c r="E58" s="129">
        <f>SUM(C58+D58)</f>
        <v>18051961.039999999</v>
      </c>
    </row>
    <row r="59" spans="1:5" ht="25.5" customHeight="1" x14ac:dyDescent="0.25">
      <c r="A59" s="21" t="s">
        <v>35</v>
      </c>
      <c r="B59" s="22" t="s">
        <v>36</v>
      </c>
      <c r="C59" s="50">
        <v>-1488941.22</v>
      </c>
      <c r="D59" s="131">
        <v>0</v>
      </c>
      <c r="E59" s="129">
        <f>SUM(C59+D59)</f>
        <v>-1488941.22</v>
      </c>
    </row>
    <row r="60" spans="1:5" ht="15.75" customHeight="1" thickBot="1" x14ac:dyDescent="0.3">
      <c r="A60" s="24" t="s">
        <v>37</v>
      </c>
      <c r="B60" s="25" t="s">
        <v>38</v>
      </c>
      <c r="C60" s="26">
        <v>0</v>
      </c>
      <c r="D60" s="26">
        <v>0</v>
      </c>
      <c r="E60" s="129">
        <f>SUM(C60+D60)</f>
        <v>0</v>
      </c>
    </row>
    <row r="61" spans="1:5" ht="15.75" customHeight="1" thickBot="1" x14ac:dyDescent="0.3">
      <c r="A61" s="261" t="s">
        <v>39</v>
      </c>
      <c r="B61" s="261"/>
      <c r="C61" s="18">
        <f>SUM(C57:C60)</f>
        <v>24000000</v>
      </c>
      <c r="D61" s="18">
        <f t="shared" ref="D61:E61" si="1">SUM(D57:D60)</f>
        <v>0</v>
      </c>
      <c r="E61" s="130">
        <f t="shared" si="1"/>
        <v>24000000</v>
      </c>
    </row>
    <row r="62" spans="1:5" ht="5.0999999999999996" customHeight="1" thickBot="1" x14ac:dyDescent="0.3">
      <c r="A62" s="27"/>
      <c r="B62" s="27"/>
      <c r="C62" s="28"/>
      <c r="D62" s="28"/>
      <c r="E62" s="29"/>
    </row>
    <row r="63" spans="1:5" ht="15.75" customHeight="1" thickBot="1" x14ac:dyDescent="0.3">
      <c r="A63" s="261" t="s">
        <v>40</v>
      </c>
      <c r="B63" s="261"/>
      <c r="C63" s="15" t="s">
        <v>68</v>
      </c>
      <c r="D63" s="15" t="s">
        <v>119</v>
      </c>
      <c r="E63" s="128" t="s">
        <v>120</v>
      </c>
    </row>
    <row r="64" spans="1:5" ht="15.75" customHeight="1" x14ac:dyDescent="0.25">
      <c r="A64" s="262" t="s">
        <v>41</v>
      </c>
      <c r="B64" s="262"/>
      <c r="C64" s="30">
        <f>SUM(C52+C57+C58)</f>
        <v>101488941.22</v>
      </c>
      <c r="D64" s="30">
        <f>SUM(D52+D57+D58)</f>
        <v>10082475.02</v>
      </c>
      <c r="E64" s="132">
        <f>SUM(E52+E57+E58)</f>
        <v>111571416.23999998</v>
      </c>
    </row>
    <row r="65" spans="1:5" ht="15.75" customHeight="1" thickBot="1" x14ac:dyDescent="0.3">
      <c r="A65" s="263" t="s">
        <v>42</v>
      </c>
      <c r="B65" s="263"/>
      <c r="C65" s="31">
        <f>SUM(C53-C59)</f>
        <v>101488941.22</v>
      </c>
      <c r="D65" s="31">
        <f>SUM(D53-D59)</f>
        <v>10082475.02</v>
      </c>
      <c r="E65" s="133">
        <f>SUM(E53-E59)</f>
        <v>111571416.23999999</v>
      </c>
    </row>
    <row r="66" spans="1:5" ht="15.75" customHeight="1" thickBot="1" x14ac:dyDescent="0.3">
      <c r="A66" s="27" t="s">
        <v>20</v>
      </c>
      <c r="B66" s="27"/>
      <c r="C66" s="32">
        <f>SUM(C64-C65)</f>
        <v>0</v>
      </c>
      <c r="D66" s="32">
        <f t="shared" ref="D66:E66" si="2">SUM(D64-D65)</f>
        <v>0</v>
      </c>
      <c r="E66" s="134">
        <f t="shared" si="2"/>
        <v>-1.4901161193847656E-8</v>
      </c>
    </row>
    <row r="67" spans="1:5" ht="15.75" customHeight="1" x14ac:dyDescent="0.25"/>
    <row r="68" spans="1:5" ht="15.75" customHeight="1" x14ac:dyDescent="0.25">
      <c r="A68" s="260"/>
      <c r="B68" s="260"/>
      <c r="C68" s="260"/>
      <c r="D68" s="260"/>
      <c r="E68" s="33"/>
    </row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/>
    <row r="74" spans="1:5" s="3" customFormat="1" x14ac:dyDescent="0.25">
      <c r="A74" s="4"/>
      <c r="B74" s="4"/>
      <c r="C74" s="4"/>
      <c r="D74" s="4"/>
      <c r="E74" s="5"/>
    </row>
  </sheetData>
  <mergeCells count="23">
    <mergeCell ref="A4:D4"/>
    <mergeCell ref="A18:D18"/>
    <mergeCell ref="A20:D20"/>
    <mergeCell ref="A34:D34"/>
    <mergeCell ref="A36:D36"/>
    <mergeCell ref="A16:D16"/>
    <mergeCell ref="A31:D31"/>
    <mergeCell ref="A32:D32"/>
    <mergeCell ref="A15:D15"/>
    <mergeCell ref="A68:D68"/>
    <mergeCell ref="A56:B56"/>
    <mergeCell ref="A61:B61"/>
    <mergeCell ref="A63:B63"/>
    <mergeCell ref="A64:B64"/>
    <mergeCell ref="A65:B65"/>
    <mergeCell ref="A54:B54"/>
    <mergeCell ref="A37:D37"/>
    <mergeCell ref="A39:D39"/>
    <mergeCell ref="A40:D40"/>
    <mergeCell ref="A51:B51"/>
    <mergeCell ref="A52:B52"/>
    <mergeCell ref="A53:B53"/>
    <mergeCell ref="A38:D3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M10" sqref="M10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06" customFormat="1" ht="15.75" customHeight="1" x14ac:dyDescent="0.25">
      <c r="A1" s="100" t="s">
        <v>95</v>
      </c>
      <c r="B1" s="101"/>
      <c r="C1" s="101"/>
      <c r="D1" s="101"/>
      <c r="E1" s="102"/>
      <c r="F1" s="102"/>
      <c r="G1" s="103"/>
      <c r="H1" s="103"/>
      <c r="I1" s="103"/>
      <c r="J1" s="103"/>
      <c r="K1" s="103"/>
      <c r="L1" s="104"/>
      <c r="M1" s="104"/>
      <c r="N1" s="105"/>
    </row>
    <row r="2" spans="1:14" s="106" customFormat="1" ht="15.75" customHeight="1" x14ac:dyDescent="0.25">
      <c r="A2" s="100"/>
      <c r="B2" s="101"/>
      <c r="C2" s="101"/>
      <c r="D2" s="101"/>
      <c r="E2" s="102"/>
      <c r="F2" s="102"/>
      <c r="G2" s="103"/>
      <c r="H2" s="103"/>
      <c r="I2" s="103"/>
      <c r="J2" s="103"/>
      <c r="K2" s="103"/>
      <c r="L2" s="104"/>
      <c r="M2" s="104"/>
      <c r="N2" s="105"/>
    </row>
    <row r="3" spans="1:14" s="4" customFormat="1" ht="16.350000000000001" customHeight="1" thickBot="1" x14ac:dyDescent="0.3">
      <c r="A3" s="212" t="s">
        <v>143</v>
      </c>
      <c r="B3" s="213"/>
      <c r="C3" s="213"/>
      <c r="D3" s="213"/>
      <c r="E3" s="213"/>
      <c r="F3" s="213"/>
      <c r="G3" s="214"/>
      <c r="H3" s="214"/>
      <c r="I3" s="214"/>
      <c r="J3" s="214"/>
      <c r="K3" s="214"/>
      <c r="L3" s="215"/>
      <c r="M3" s="215"/>
      <c r="N3" s="216"/>
    </row>
    <row r="4" spans="1:14" s="107" customFormat="1" ht="15.75" customHeight="1" thickBot="1" x14ac:dyDescent="0.3">
      <c r="A4" s="217" t="s">
        <v>96</v>
      </c>
      <c r="B4" s="218" t="s">
        <v>97</v>
      </c>
      <c r="C4" s="218" t="s">
        <v>98</v>
      </c>
      <c r="D4" s="218" t="s">
        <v>99</v>
      </c>
      <c r="E4" s="218" t="s">
        <v>100</v>
      </c>
      <c r="F4" s="219" t="s">
        <v>101</v>
      </c>
      <c r="G4" s="220" t="s">
        <v>102</v>
      </c>
      <c r="H4" s="220" t="s">
        <v>103</v>
      </c>
      <c r="I4" s="220" t="s">
        <v>104</v>
      </c>
      <c r="J4" s="220" t="s">
        <v>105</v>
      </c>
      <c r="K4" s="220" t="s">
        <v>106</v>
      </c>
      <c r="L4" s="221" t="s">
        <v>107</v>
      </c>
      <c r="M4" s="221" t="s">
        <v>108</v>
      </c>
      <c r="N4" s="222" t="s">
        <v>109</v>
      </c>
    </row>
    <row r="5" spans="1:14" s="107" customFormat="1" ht="14.1" customHeight="1" x14ac:dyDescent="0.25">
      <c r="A5" s="108" t="s">
        <v>110</v>
      </c>
      <c r="B5" s="109" t="s">
        <v>110</v>
      </c>
      <c r="C5" s="110"/>
      <c r="D5" s="110">
        <v>231</v>
      </c>
      <c r="E5" s="111"/>
      <c r="F5" s="112" t="s">
        <v>111</v>
      </c>
      <c r="G5" s="112" t="s">
        <v>112</v>
      </c>
      <c r="H5" s="113">
        <v>0</v>
      </c>
      <c r="I5" s="113" t="s">
        <v>128</v>
      </c>
      <c r="J5" s="113">
        <v>0</v>
      </c>
      <c r="K5" s="113">
        <v>0</v>
      </c>
      <c r="L5" s="225">
        <v>16000</v>
      </c>
      <c r="M5" s="225">
        <v>0</v>
      </c>
      <c r="N5" s="114" t="s">
        <v>150</v>
      </c>
    </row>
    <row r="6" spans="1:14" s="107" customFormat="1" ht="14.1" customHeight="1" thickBot="1" x14ac:dyDescent="0.3">
      <c r="A6" s="115" t="s">
        <v>110</v>
      </c>
      <c r="B6" s="116" t="s">
        <v>110</v>
      </c>
      <c r="C6" s="110"/>
      <c r="D6" s="110">
        <v>231</v>
      </c>
      <c r="E6" s="111"/>
      <c r="F6" s="112" t="s">
        <v>113</v>
      </c>
      <c r="G6" s="112" t="s">
        <v>21</v>
      </c>
      <c r="H6" s="113">
        <v>0</v>
      </c>
      <c r="I6" s="113" t="s">
        <v>128</v>
      </c>
      <c r="J6" s="113">
        <v>0</v>
      </c>
      <c r="K6" s="113">
        <v>0</v>
      </c>
      <c r="L6" s="225">
        <v>0</v>
      </c>
      <c r="M6" s="225">
        <v>16000</v>
      </c>
      <c r="N6" s="117" t="s">
        <v>129</v>
      </c>
    </row>
    <row r="7" spans="1:14" s="118" customFormat="1" ht="14.1" customHeight="1" thickBot="1" x14ac:dyDescent="0.25">
      <c r="A7" s="268" t="s">
        <v>114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23">
        <f>SUM(L5:L6)</f>
        <v>16000</v>
      </c>
      <c r="M7" s="223">
        <f>SUM(M5:M6)</f>
        <v>16000</v>
      </c>
      <c r="N7" s="224"/>
    </row>
    <row r="8" spans="1:14" ht="6" customHeight="1" x14ac:dyDescent="0.25">
      <c r="A8" s="119"/>
      <c r="B8" s="102"/>
      <c r="C8" s="102"/>
      <c r="D8" s="102"/>
      <c r="E8" s="102"/>
      <c r="F8" s="102"/>
      <c r="G8" s="103"/>
      <c r="H8" s="103"/>
      <c r="I8" s="103"/>
      <c r="J8" s="103"/>
      <c r="K8" s="103"/>
      <c r="L8" s="104"/>
      <c r="M8" s="104"/>
      <c r="N8" s="105"/>
    </row>
    <row r="9" spans="1:14" s="1" customFormat="1" ht="15" customHeight="1" x14ac:dyDescent="0.25">
      <c r="A9" s="120" t="s">
        <v>20</v>
      </c>
      <c r="B9" s="120"/>
      <c r="C9" s="120"/>
      <c r="D9" s="120"/>
      <c r="E9" s="121"/>
      <c r="F9" s="122"/>
      <c r="G9" s="226"/>
      <c r="H9" s="226"/>
      <c r="I9" s="226"/>
      <c r="J9" s="226"/>
      <c r="K9" s="226"/>
      <c r="L9" s="227"/>
      <c r="M9" s="227"/>
      <c r="N9" s="226"/>
    </row>
  </sheetData>
  <mergeCells count="1">
    <mergeCell ref="A7:K7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79" workbookViewId="0">
      <selection activeCell="F51" sqref="F51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191" t="s">
        <v>0</v>
      </c>
      <c r="B1" s="192"/>
      <c r="C1" s="193"/>
      <c r="D1" s="40"/>
      <c r="E1" s="41"/>
      <c r="F1" s="42"/>
      <c r="H1" s="136" t="s">
        <v>121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35" t="s">
        <v>122</v>
      </c>
    </row>
    <row r="3" spans="1:17" s="43" customFormat="1" ht="30.75" customHeight="1" thickBot="1" x14ac:dyDescent="0.3">
      <c r="A3" s="239" t="s">
        <v>1</v>
      </c>
      <c r="B3" s="240" t="s">
        <v>2</v>
      </c>
      <c r="C3" s="306" t="s">
        <v>3</v>
      </c>
      <c r="D3" s="306"/>
      <c r="E3" s="241" t="s">
        <v>63</v>
      </c>
      <c r="F3" s="241" t="s">
        <v>64</v>
      </c>
      <c r="G3" s="242" t="s">
        <v>62</v>
      </c>
      <c r="H3" s="141" t="s">
        <v>154</v>
      </c>
      <c r="I3" s="142" t="s">
        <v>124</v>
      </c>
      <c r="J3" s="143" t="s">
        <v>125</v>
      </c>
    </row>
    <row r="4" spans="1:17" s="36" customFormat="1" ht="16.5" customHeight="1" thickBot="1" x14ac:dyDescent="0.3">
      <c r="A4" s="296" t="s">
        <v>5</v>
      </c>
      <c r="B4" s="297"/>
      <c r="C4" s="297"/>
      <c r="D4" s="298"/>
      <c r="E4" s="69">
        <v>86467815.379999995</v>
      </c>
      <c r="F4" s="69">
        <v>86209291.019999996</v>
      </c>
      <c r="G4" s="70">
        <v>76000000</v>
      </c>
      <c r="H4" s="137">
        <v>16000</v>
      </c>
      <c r="I4" s="138">
        <f>SUM(-14452+142126.17+6001008+255600+1719699.95+1163557.9+64000+734935+16000)</f>
        <v>10082475.02</v>
      </c>
      <c r="J4" s="139">
        <f>SUM(G4+I4)</f>
        <v>86082475.019999996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66" t="s">
        <v>19</v>
      </c>
      <c r="B6" s="166"/>
      <c r="C6" s="166"/>
      <c r="D6" s="166"/>
      <c r="E6" s="166"/>
      <c r="F6" s="166"/>
      <c r="G6" s="167"/>
      <c r="H6" s="136" t="s">
        <v>121</v>
      </c>
      <c r="I6" s="140"/>
      <c r="J6" s="140"/>
      <c r="K6" s="140"/>
      <c r="L6" s="140"/>
      <c r="M6" s="140"/>
      <c r="N6" s="140"/>
      <c r="O6" s="140"/>
      <c r="P6" s="140"/>
      <c r="Q6" s="140"/>
    </row>
    <row r="7" spans="1:17" s="36" customFormat="1" ht="8.1" customHeight="1" thickBot="1" x14ac:dyDescent="0.35">
      <c r="A7" s="168"/>
      <c r="B7" s="168"/>
      <c r="C7" s="168"/>
      <c r="D7" s="168"/>
      <c r="E7" s="168"/>
      <c r="F7" s="168"/>
      <c r="G7" s="169"/>
      <c r="H7" s="135" t="s">
        <v>122</v>
      </c>
    </row>
    <row r="8" spans="1:17" s="43" customFormat="1" ht="30.75" customHeight="1" thickBot="1" x14ac:dyDescent="0.3">
      <c r="A8" s="239" t="s">
        <v>1</v>
      </c>
      <c r="B8" s="240" t="s">
        <v>2</v>
      </c>
      <c r="C8" s="306" t="s">
        <v>3</v>
      </c>
      <c r="D8" s="306"/>
      <c r="E8" s="241" t="s">
        <v>63</v>
      </c>
      <c r="F8" s="241" t="s">
        <v>64</v>
      </c>
      <c r="G8" s="242" t="s">
        <v>62</v>
      </c>
      <c r="H8" s="141" t="s">
        <v>154</v>
      </c>
      <c r="I8" s="142" t="s">
        <v>124</v>
      </c>
      <c r="J8" s="143" t="s">
        <v>125</v>
      </c>
    </row>
    <row r="9" spans="1:17" s="43" customFormat="1" ht="42" customHeight="1" x14ac:dyDescent="0.25">
      <c r="A9" s="144" t="s">
        <v>4</v>
      </c>
      <c r="B9" s="145" t="s">
        <v>14</v>
      </c>
      <c r="C9" s="315" t="s">
        <v>123</v>
      </c>
      <c r="D9" s="315"/>
      <c r="E9" s="170">
        <v>4592254.4000000004</v>
      </c>
      <c r="F9" s="170">
        <v>2363406.1800000002</v>
      </c>
      <c r="G9" s="146">
        <v>7436980.1799999997</v>
      </c>
      <c r="H9" s="243">
        <v>0</v>
      </c>
      <c r="I9" s="244">
        <f>SUM(H9)</f>
        <v>0</v>
      </c>
      <c r="J9" s="245">
        <f>SUM(G9+I9)</f>
        <v>7436980.1799999997</v>
      </c>
    </row>
    <row r="10" spans="1:17" s="43" customFormat="1" ht="15.95" customHeight="1" x14ac:dyDescent="0.25">
      <c r="A10" s="147" t="s">
        <v>4</v>
      </c>
      <c r="B10" s="148" t="s">
        <v>15</v>
      </c>
      <c r="C10" s="316" t="s">
        <v>43</v>
      </c>
      <c r="D10" s="316"/>
      <c r="E10" s="149">
        <v>7000000</v>
      </c>
      <c r="F10" s="150">
        <v>6948038.96</v>
      </c>
      <c r="G10" s="151">
        <v>18051961.039999999</v>
      </c>
      <c r="H10" s="152">
        <v>0</v>
      </c>
      <c r="I10" s="153">
        <f t="shared" ref="I10:I11" si="0">SUM(H10)</f>
        <v>0</v>
      </c>
      <c r="J10" s="154">
        <f t="shared" ref="J10:J11" si="1">SUM(G10+I10)</f>
        <v>18051961.039999999</v>
      </c>
    </row>
    <row r="11" spans="1:17" s="43" customFormat="1" ht="15.95" customHeight="1" thickBot="1" x14ac:dyDescent="0.3">
      <c r="A11" s="155" t="s">
        <v>4</v>
      </c>
      <c r="B11" s="156" t="s">
        <v>16</v>
      </c>
      <c r="C11" s="317" t="s">
        <v>44</v>
      </c>
      <c r="D11" s="317"/>
      <c r="E11" s="157">
        <v>0</v>
      </c>
      <c r="F11" s="172">
        <v>199851.03</v>
      </c>
      <c r="G11" s="158">
        <v>0</v>
      </c>
      <c r="H11" s="159">
        <v>0</v>
      </c>
      <c r="I11" s="160">
        <f t="shared" si="0"/>
        <v>0</v>
      </c>
      <c r="J11" s="161">
        <f t="shared" si="1"/>
        <v>0</v>
      </c>
    </row>
    <row r="12" spans="1:17" s="43" customFormat="1" ht="15.75" thickBot="1" x14ac:dyDescent="0.3">
      <c r="A12" s="318" t="s">
        <v>45</v>
      </c>
      <c r="B12" s="319"/>
      <c r="C12" s="319"/>
      <c r="D12" s="319"/>
      <c r="E12" s="171">
        <f>SUM(E9:E11)</f>
        <v>11592254.4</v>
      </c>
      <c r="F12" s="171">
        <f>SUM(F9:F11)</f>
        <v>9511296.1699999999</v>
      </c>
      <c r="G12" s="162">
        <f>SUM(G9:G11)</f>
        <v>25488941.219999999</v>
      </c>
      <c r="H12" s="230">
        <f t="shared" ref="H12:J12" si="2">SUM(H9:H11)</f>
        <v>0</v>
      </c>
      <c r="I12" s="163">
        <f t="shared" si="2"/>
        <v>0</v>
      </c>
      <c r="J12" s="164">
        <f t="shared" si="2"/>
        <v>25488941.219999999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65"/>
    </row>
    <row r="14" spans="1:17" s="43" customFormat="1" ht="18.75" customHeight="1" thickBot="1" x14ac:dyDescent="0.3">
      <c r="A14" s="299" t="s">
        <v>46</v>
      </c>
      <c r="B14" s="299"/>
      <c r="C14" s="299"/>
      <c r="D14" s="299"/>
      <c r="E14" s="47"/>
      <c r="I14" s="309">
        <f>SUM(J4+J12)</f>
        <v>111571416.23999999</v>
      </c>
      <c r="J14" s="310"/>
    </row>
    <row r="15" spans="1:17" s="43" customFormat="1" ht="14.45" customHeight="1" x14ac:dyDescent="0.25">
      <c r="A15" s="236"/>
      <c r="B15" s="236"/>
      <c r="C15" s="236"/>
      <c r="D15" s="236"/>
      <c r="E15" s="47"/>
      <c r="I15" s="190"/>
      <c r="J15" s="190"/>
    </row>
    <row r="16" spans="1:17" s="43" customFormat="1" ht="14.45" customHeight="1" x14ac:dyDescent="0.25">
      <c r="A16" s="236"/>
      <c r="B16" s="236"/>
      <c r="C16" s="236"/>
      <c r="D16" s="236"/>
      <c r="E16" s="47"/>
      <c r="I16" s="190"/>
      <c r="J16" s="190"/>
    </row>
    <row r="17" spans="1:10" s="43" customFormat="1" ht="14.45" customHeight="1" x14ac:dyDescent="0.25">
      <c r="A17" s="236"/>
      <c r="B17" s="236"/>
      <c r="C17" s="236"/>
      <c r="D17" s="236"/>
      <c r="E17" s="47"/>
      <c r="I17" s="190"/>
      <c r="J17" s="190"/>
    </row>
    <row r="18" spans="1:10" s="43" customFormat="1" ht="14.45" customHeight="1" x14ac:dyDescent="0.25">
      <c r="A18" s="236"/>
      <c r="B18" s="236"/>
      <c r="C18" s="236"/>
      <c r="D18" s="236"/>
      <c r="E18" s="47"/>
      <c r="I18" s="190"/>
      <c r="J18" s="190"/>
    </row>
    <row r="19" spans="1:10" s="43" customFormat="1" ht="14.45" customHeight="1" x14ac:dyDescent="0.25">
      <c r="A19" s="236"/>
      <c r="B19" s="236"/>
      <c r="C19" s="236"/>
      <c r="D19" s="236"/>
      <c r="E19" s="47"/>
      <c r="I19" s="190"/>
      <c r="J19" s="190"/>
    </row>
    <row r="20" spans="1:10" s="43" customFormat="1" ht="14.45" customHeight="1" x14ac:dyDescent="0.25">
      <c r="A20" s="236"/>
      <c r="B20" s="236"/>
      <c r="C20" s="236"/>
      <c r="D20" s="236"/>
      <c r="E20" s="47"/>
      <c r="I20" s="190"/>
      <c r="J20" s="190"/>
    </row>
    <row r="21" spans="1:10" s="43" customFormat="1" ht="14.45" customHeight="1" x14ac:dyDescent="0.25">
      <c r="A21" s="236"/>
      <c r="B21" s="236"/>
      <c r="C21" s="236"/>
      <c r="D21" s="236"/>
      <c r="E21" s="47"/>
      <c r="I21" s="190"/>
      <c r="J21" s="190"/>
    </row>
    <row r="22" spans="1:10" s="43" customFormat="1" ht="14.45" customHeight="1" x14ac:dyDescent="0.25">
      <c r="A22" s="236"/>
      <c r="B22" s="236"/>
      <c r="C22" s="236"/>
      <c r="D22" s="236"/>
      <c r="E22" s="47"/>
      <c r="I22" s="190"/>
      <c r="J22" s="190"/>
    </row>
    <row r="23" spans="1:10" s="43" customFormat="1" ht="14.45" customHeight="1" x14ac:dyDescent="0.25">
      <c r="A23" s="236"/>
      <c r="B23" s="236"/>
      <c r="C23" s="236"/>
      <c r="D23" s="236"/>
      <c r="E23" s="47"/>
      <c r="I23" s="190"/>
      <c r="J23" s="190"/>
    </row>
    <row r="24" spans="1:10" s="43" customFormat="1" ht="14.45" customHeight="1" x14ac:dyDescent="0.25">
      <c r="A24" s="236"/>
      <c r="B24" s="236"/>
      <c r="C24" s="236"/>
      <c r="D24" s="236"/>
      <c r="E24" s="47"/>
      <c r="I24" s="190"/>
      <c r="J24" s="190"/>
    </row>
    <row r="25" spans="1:10" s="43" customFormat="1" ht="14.45" customHeight="1" x14ac:dyDescent="0.25">
      <c r="A25" s="236"/>
      <c r="B25" s="236"/>
      <c r="C25" s="236"/>
      <c r="D25" s="236"/>
      <c r="E25" s="47"/>
      <c r="I25" s="190"/>
      <c r="J25" s="190"/>
    </row>
    <row r="26" spans="1:10" s="43" customFormat="1" ht="14.45" customHeight="1" x14ac:dyDescent="0.25">
      <c r="A26" s="236"/>
      <c r="B26" s="236"/>
      <c r="C26" s="236"/>
      <c r="D26" s="236"/>
      <c r="E26" s="47"/>
      <c r="I26" s="190"/>
      <c r="J26" s="190"/>
    </row>
    <row r="27" spans="1:10" s="43" customFormat="1" ht="14.45" customHeight="1" x14ac:dyDescent="0.25">
      <c r="A27" s="236"/>
      <c r="B27" s="236"/>
      <c r="C27" s="236"/>
      <c r="D27" s="236"/>
      <c r="E27" s="47"/>
      <c r="I27" s="190"/>
      <c r="J27" s="190"/>
    </row>
    <row r="28" spans="1:10" s="43" customFormat="1" ht="14.45" customHeight="1" x14ac:dyDescent="0.25">
      <c r="A28" s="236"/>
      <c r="B28" s="236"/>
      <c r="C28" s="236"/>
      <c r="D28" s="236"/>
      <c r="E28" s="47"/>
      <c r="I28" s="190"/>
      <c r="J28" s="190"/>
    </row>
    <row r="29" spans="1:10" s="43" customFormat="1" ht="14.45" customHeight="1" thickBot="1" x14ac:dyDescent="0.3">
      <c r="A29" s="236"/>
      <c r="B29" s="236"/>
      <c r="C29" s="236"/>
      <c r="D29" s="236"/>
      <c r="E29" s="47"/>
      <c r="I29" s="190"/>
      <c r="J29" s="190"/>
    </row>
    <row r="30" spans="1:10" s="43" customFormat="1" ht="24.95" customHeight="1" x14ac:dyDescent="0.25">
      <c r="A30" s="195" t="s">
        <v>6</v>
      </c>
      <c r="B30" s="195"/>
      <c r="C30" s="195"/>
      <c r="D30" s="40"/>
      <c r="E30" s="41"/>
      <c r="F30" s="42"/>
      <c r="H30" s="136" t="s">
        <v>121</v>
      </c>
    </row>
    <row r="31" spans="1:10" s="43" customFormat="1" ht="8.1" customHeight="1" thickBot="1" x14ac:dyDescent="0.3">
      <c r="A31" s="194"/>
      <c r="B31" s="194"/>
      <c r="C31" s="194"/>
      <c r="D31" s="40"/>
      <c r="E31" s="41"/>
      <c r="F31" s="42"/>
      <c r="H31" s="135" t="s">
        <v>122</v>
      </c>
    </row>
    <row r="32" spans="1:10" s="1" customFormat="1" ht="29.25" customHeight="1" thickBot="1" x14ac:dyDescent="0.3">
      <c r="A32" s="51" t="s">
        <v>50</v>
      </c>
      <c r="B32" s="276" t="s">
        <v>3</v>
      </c>
      <c r="C32" s="277"/>
      <c r="D32" s="52"/>
      <c r="E32" s="241" t="s">
        <v>63</v>
      </c>
      <c r="F32" s="241" t="s">
        <v>64</v>
      </c>
      <c r="G32" s="242" t="s">
        <v>62</v>
      </c>
      <c r="H32" s="141" t="s">
        <v>154</v>
      </c>
      <c r="I32" s="142" t="s">
        <v>124</v>
      </c>
      <c r="J32" s="143" t="s">
        <v>125</v>
      </c>
    </row>
    <row r="33" spans="1:17" ht="14.45" customHeight="1" x14ac:dyDescent="0.25">
      <c r="A33" s="53" t="s">
        <v>51</v>
      </c>
      <c r="B33" s="311" t="s">
        <v>17</v>
      </c>
      <c r="C33" s="312"/>
      <c r="D33" s="54"/>
      <c r="E33" s="55">
        <v>6832000</v>
      </c>
      <c r="F33" s="55">
        <v>6831061.4199999999</v>
      </c>
      <c r="G33" s="56">
        <v>10000000</v>
      </c>
      <c r="H33" s="174">
        <v>0</v>
      </c>
      <c r="I33" s="175">
        <f>SUM(0+0+0+0+0+0+0+653134)</f>
        <v>653134</v>
      </c>
      <c r="J33" s="176">
        <f>SUM(G33+I33)</f>
        <v>10653134</v>
      </c>
    </row>
    <row r="34" spans="1:17" ht="14.45" customHeight="1" x14ac:dyDescent="0.25">
      <c r="A34" s="57" t="s">
        <v>55</v>
      </c>
      <c r="B34" s="58" t="s">
        <v>56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77">
        <v>0</v>
      </c>
      <c r="I34" s="178">
        <f>SUM(0+0+14993+0+0+900000+0+0)</f>
        <v>914993</v>
      </c>
      <c r="J34" s="179">
        <f t="shared" ref="J34:J37" si="3">SUM(G34+I34)</f>
        <v>10914993</v>
      </c>
    </row>
    <row r="35" spans="1:17" ht="14.45" customHeight="1" x14ac:dyDescent="0.25">
      <c r="A35" s="57" t="s">
        <v>52</v>
      </c>
      <c r="B35" s="313" t="s">
        <v>53</v>
      </c>
      <c r="C35" s="314"/>
      <c r="D35" s="60"/>
      <c r="E35" s="61">
        <v>53174374.560000002</v>
      </c>
      <c r="F35" s="61">
        <v>52415044.119999997</v>
      </c>
      <c r="G35" s="62">
        <v>53000000</v>
      </c>
      <c r="H35" s="177">
        <v>16000</v>
      </c>
      <c r="I35" s="180">
        <f>SUM(-14452+142126.17+368172+57600+1719699.95+1123557.9+64000+81801+16000)</f>
        <v>3558505.02</v>
      </c>
      <c r="J35" s="179">
        <f t="shared" si="3"/>
        <v>56558505.020000003</v>
      </c>
    </row>
    <row r="36" spans="1:17" ht="14.45" customHeight="1" x14ac:dyDescent="0.25">
      <c r="A36" s="57" t="s">
        <v>21</v>
      </c>
      <c r="B36" s="58" t="s">
        <v>82</v>
      </c>
      <c r="C36" s="63"/>
      <c r="D36" s="64"/>
      <c r="E36" s="61">
        <v>1871154.5</v>
      </c>
      <c r="F36" s="61">
        <v>1836908.25</v>
      </c>
      <c r="G36" s="62">
        <v>2000000</v>
      </c>
      <c r="H36" s="177">
        <v>0</v>
      </c>
      <c r="I36" s="178">
        <f>SUM(0+0+53000+198000+0+100000+0)</f>
        <v>351000</v>
      </c>
      <c r="J36" s="179">
        <f t="shared" si="3"/>
        <v>2351000</v>
      </c>
    </row>
    <row r="37" spans="1:17" ht="14.45" customHeight="1" thickBot="1" x14ac:dyDescent="0.3">
      <c r="A37" s="65" t="s">
        <v>71</v>
      </c>
      <c r="B37" s="181" t="s">
        <v>18</v>
      </c>
      <c r="C37" s="182"/>
      <c r="D37" s="66"/>
      <c r="E37" s="67">
        <v>24732046.02</v>
      </c>
      <c r="F37" s="67">
        <v>24242055.23</v>
      </c>
      <c r="G37" s="68">
        <v>25000000</v>
      </c>
      <c r="H37" s="183">
        <v>0</v>
      </c>
      <c r="I37" s="184">
        <f>SUM(0+0+5564843+0+0-960000+0)</f>
        <v>4604843</v>
      </c>
      <c r="J37" s="185">
        <f t="shared" si="3"/>
        <v>29604843</v>
      </c>
    </row>
    <row r="38" spans="1:17" ht="16.5" customHeight="1" thickBot="1" x14ac:dyDescent="0.3">
      <c r="A38" s="300" t="s">
        <v>13</v>
      </c>
      <c r="B38" s="301"/>
      <c r="C38" s="301"/>
      <c r="D38" s="302"/>
      <c r="E38" s="186">
        <f t="shared" ref="E38:J38" si="4">SUM(E33:E37)</f>
        <v>96496919.179999992</v>
      </c>
      <c r="F38" s="186">
        <f t="shared" si="4"/>
        <v>94157436.590000004</v>
      </c>
      <c r="G38" s="187">
        <f t="shared" si="4"/>
        <v>100000000</v>
      </c>
      <c r="H38" s="188">
        <f t="shared" si="4"/>
        <v>16000</v>
      </c>
      <c r="I38" s="189">
        <f t="shared" si="4"/>
        <v>10082475.02</v>
      </c>
      <c r="J38" s="189">
        <f t="shared" si="4"/>
        <v>110082475.02000001</v>
      </c>
    </row>
    <row r="39" spans="1:17" ht="15.95" customHeight="1" x14ac:dyDescent="0.25">
      <c r="A39" s="303" t="s">
        <v>72</v>
      </c>
      <c r="B39" s="303"/>
      <c r="C39" s="303"/>
      <c r="D39" s="303"/>
      <c r="E39" s="303"/>
      <c r="F39" s="303"/>
      <c r="G39" s="71">
        <v>70000000</v>
      </c>
      <c r="H39" s="71">
        <f>SUM(H38)</f>
        <v>16000</v>
      </c>
      <c r="I39" s="71">
        <f>SUM(-14452+142126.17+6001008+255600+1719699.95+1163557.9+64000+734935+16000)</f>
        <v>10082475.02</v>
      </c>
      <c r="J39" s="71">
        <f>SUM(G39+I39)</f>
        <v>80082475.019999996</v>
      </c>
      <c r="K39" s="232"/>
    </row>
    <row r="40" spans="1:17" ht="15.95" customHeight="1" thickBot="1" x14ac:dyDescent="0.3">
      <c r="A40" s="304" t="s">
        <v>73</v>
      </c>
      <c r="B40" s="304"/>
      <c r="C40" s="304"/>
      <c r="D40" s="304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7" ht="15.75" thickBot="1" x14ac:dyDescent="0.3">
      <c r="A41" s="305" t="s">
        <v>83</v>
      </c>
      <c r="B41" s="305"/>
      <c r="C41" s="305"/>
      <c r="D41" s="305"/>
      <c r="E41" s="305"/>
      <c r="F41" s="305"/>
      <c r="G41" s="305"/>
      <c r="H41" s="173"/>
      <c r="I41" s="173"/>
      <c r="J41" s="173"/>
    </row>
    <row r="42" spans="1:17" s="36" customFormat="1" ht="24.95" customHeight="1" x14ac:dyDescent="0.3">
      <c r="A42" s="166" t="s">
        <v>19</v>
      </c>
      <c r="B42" s="166"/>
      <c r="C42" s="166"/>
      <c r="D42" s="166"/>
      <c r="E42" s="166"/>
      <c r="F42" s="166"/>
      <c r="G42" s="167"/>
      <c r="H42" s="136" t="s">
        <v>121</v>
      </c>
      <c r="I42" s="140"/>
      <c r="J42" s="140"/>
      <c r="K42" s="140"/>
      <c r="L42" s="140"/>
      <c r="M42" s="140"/>
      <c r="N42" s="140"/>
      <c r="O42" s="140"/>
      <c r="P42" s="140"/>
      <c r="Q42" s="140"/>
    </row>
    <row r="43" spans="1:17" s="36" customFormat="1" ht="8.1" customHeight="1" thickBot="1" x14ac:dyDescent="0.35">
      <c r="A43" s="168"/>
      <c r="B43" s="168"/>
      <c r="C43" s="168"/>
      <c r="D43" s="168"/>
      <c r="E43" s="168"/>
      <c r="F43" s="168"/>
      <c r="G43" s="169"/>
      <c r="H43" s="135" t="s">
        <v>122</v>
      </c>
    </row>
    <row r="44" spans="1:17" s="43" customFormat="1" ht="30.75" customHeight="1" thickBot="1" x14ac:dyDescent="0.3">
      <c r="A44" s="239" t="s">
        <v>1</v>
      </c>
      <c r="B44" s="240" t="s">
        <v>2</v>
      </c>
      <c r="C44" s="306" t="s">
        <v>3</v>
      </c>
      <c r="D44" s="306"/>
      <c r="E44" s="241" t="s">
        <v>63</v>
      </c>
      <c r="F44" s="241" t="s">
        <v>64</v>
      </c>
      <c r="G44" s="242" t="s">
        <v>62</v>
      </c>
      <c r="H44" s="141" t="s">
        <v>154</v>
      </c>
      <c r="I44" s="142" t="s">
        <v>124</v>
      </c>
      <c r="J44" s="143" t="s">
        <v>125</v>
      </c>
    </row>
    <row r="45" spans="1:17" ht="15" customHeight="1" thickBot="1" x14ac:dyDescent="0.3">
      <c r="A45" s="90" t="s">
        <v>4</v>
      </c>
      <c r="B45" s="91" t="s">
        <v>47</v>
      </c>
      <c r="C45" s="307" t="s">
        <v>48</v>
      </c>
      <c r="D45" s="308"/>
      <c r="E45" s="74">
        <v>1563150.6</v>
      </c>
      <c r="F45" s="74">
        <v>1563150.6</v>
      </c>
      <c r="G45" s="75">
        <v>1488941.22</v>
      </c>
      <c r="H45" s="196">
        <v>0</v>
      </c>
      <c r="I45" s="197">
        <v>0</v>
      </c>
      <c r="J45" s="198">
        <f>SUM(G45+I45)</f>
        <v>1488941.22</v>
      </c>
    </row>
    <row r="46" spans="1:17" ht="16.5" customHeight="1" thickBot="1" x14ac:dyDescent="0.3">
      <c r="A46" s="296" t="s">
        <v>54</v>
      </c>
      <c r="B46" s="297"/>
      <c r="C46" s="297"/>
      <c r="D46" s="298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189">
        <f t="shared" ref="H46:J46" si="5">SUM(H45)</f>
        <v>0</v>
      </c>
      <c r="I46" s="189">
        <f t="shared" si="5"/>
        <v>0</v>
      </c>
      <c r="J46" s="189">
        <f t="shared" si="5"/>
        <v>1488941.22</v>
      </c>
    </row>
    <row r="47" spans="1:17" ht="5.0999999999999996" customHeight="1" thickBot="1" x14ac:dyDescent="0.3">
      <c r="A47" s="236"/>
      <c r="B47" s="236"/>
      <c r="C47" s="236"/>
      <c r="D47" s="236"/>
      <c r="E47" s="236"/>
      <c r="F47" s="236"/>
      <c r="G47" s="236"/>
    </row>
    <row r="48" spans="1:17" s="1" customFormat="1" ht="18" customHeight="1" thickBot="1" x14ac:dyDescent="0.3">
      <c r="A48" s="299" t="s">
        <v>49</v>
      </c>
      <c r="B48" s="299"/>
      <c r="C48" s="299"/>
      <c r="D48" s="299"/>
      <c r="E48" s="299"/>
      <c r="F48" s="236"/>
      <c r="G48" s="236"/>
      <c r="I48" s="309">
        <f>SUM(J38+J46)</f>
        <v>111571416.24000001</v>
      </c>
      <c r="J48" s="310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28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28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thickBot="1" x14ac:dyDescent="0.3">
      <c r="A58" s="76"/>
      <c r="B58" s="76"/>
      <c r="C58" s="76"/>
      <c r="D58" s="76"/>
      <c r="E58" s="76"/>
      <c r="F58" s="77"/>
      <c r="G58" s="77"/>
    </row>
    <row r="59" spans="1:10" ht="21" x14ac:dyDescent="0.25">
      <c r="A59" s="78" t="s">
        <v>84</v>
      </c>
      <c r="B59" s="78"/>
      <c r="H59" s="136" t="s">
        <v>121</v>
      </c>
      <c r="I59" s="140"/>
      <c r="J59" s="140"/>
    </row>
    <row r="60" spans="1:10" s="35" customFormat="1" ht="13.5" customHeight="1" thickBot="1" x14ac:dyDescent="0.3">
      <c r="A60" s="82" t="s">
        <v>58</v>
      </c>
      <c r="B60" s="82"/>
      <c r="C60" s="82"/>
      <c r="D60" s="82"/>
      <c r="E60" s="83"/>
      <c r="F60" s="83"/>
      <c r="G60" s="84"/>
      <c r="H60" s="135" t="s">
        <v>122</v>
      </c>
      <c r="I60" s="36"/>
      <c r="J60" s="36"/>
    </row>
    <row r="61" spans="1:10" s="35" customFormat="1" ht="30.75" customHeight="1" thickBot="1" x14ac:dyDescent="0.25">
      <c r="A61" s="51" t="s">
        <v>1</v>
      </c>
      <c r="B61" s="73" t="s">
        <v>2</v>
      </c>
      <c r="C61" s="85" t="s">
        <v>3</v>
      </c>
      <c r="D61" s="276" t="s">
        <v>60</v>
      </c>
      <c r="E61" s="277"/>
      <c r="F61" s="277"/>
      <c r="G61" s="86" t="s">
        <v>62</v>
      </c>
      <c r="H61" s="204" t="s">
        <v>154</v>
      </c>
      <c r="I61" s="205" t="s">
        <v>124</v>
      </c>
      <c r="J61" s="206" t="s">
        <v>125</v>
      </c>
    </row>
    <row r="62" spans="1:10" s="1" customFormat="1" ht="18" customHeight="1" x14ac:dyDescent="0.25">
      <c r="A62" s="237">
        <v>1032</v>
      </c>
      <c r="B62" s="238">
        <v>5225</v>
      </c>
      <c r="C62" s="98" t="s">
        <v>7</v>
      </c>
      <c r="D62" s="281" t="s">
        <v>89</v>
      </c>
      <c r="E62" s="282"/>
      <c r="F62" s="282"/>
      <c r="G62" s="99">
        <v>4644</v>
      </c>
      <c r="H62" s="199">
        <v>0</v>
      </c>
      <c r="I62" s="200">
        <f>SUM(-387)</f>
        <v>-387</v>
      </c>
      <c r="J62" s="201">
        <f>SUM(G62+I62)</f>
        <v>4257</v>
      </c>
    </row>
    <row r="63" spans="1:10" s="2" customFormat="1" ht="18" customHeight="1" x14ac:dyDescent="0.25">
      <c r="A63" s="92">
        <v>2143</v>
      </c>
      <c r="B63" s="93">
        <v>5229</v>
      </c>
      <c r="C63" s="87" t="s">
        <v>8</v>
      </c>
      <c r="D63" s="283" t="s">
        <v>90</v>
      </c>
      <c r="E63" s="284"/>
      <c r="F63" s="284"/>
      <c r="G63" s="88">
        <v>13566</v>
      </c>
      <c r="H63" s="202">
        <v>0</v>
      </c>
      <c r="I63" s="200">
        <f>SUM(-7)</f>
        <v>-7</v>
      </c>
      <c r="J63" s="201">
        <f t="shared" ref="J63:J83" si="6">SUM(G63+I63)</f>
        <v>13559</v>
      </c>
    </row>
    <row r="64" spans="1:10" ht="18" customHeight="1" x14ac:dyDescent="0.25">
      <c r="A64" s="92">
        <v>2143</v>
      </c>
      <c r="B64" s="93">
        <v>5229</v>
      </c>
      <c r="C64" s="87" t="s">
        <v>8</v>
      </c>
      <c r="D64" s="283" t="s">
        <v>80</v>
      </c>
      <c r="E64" s="284"/>
      <c r="F64" s="284"/>
      <c r="G64" s="88">
        <v>4500</v>
      </c>
      <c r="H64" s="202">
        <v>0</v>
      </c>
      <c r="I64" s="200">
        <f t="shared" ref="I64:I82" si="7">SUM(H64)</f>
        <v>0</v>
      </c>
      <c r="J64" s="201">
        <f t="shared" si="6"/>
        <v>4500</v>
      </c>
    </row>
    <row r="65" spans="1:10" ht="18" customHeight="1" x14ac:dyDescent="0.25">
      <c r="A65" s="92">
        <v>2292</v>
      </c>
      <c r="B65" s="93">
        <v>5323</v>
      </c>
      <c r="C65" s="87" t="s">
        <v>85</v>
      </c>
      <c r="D65" s="283" t="s">
        <v>77</v>
      </c>
      <c r="E65" s="284"/>
      <c r="F65" s="287"/>
      <c r="G65" s="88">
        <v>5000</v>
      </c>
      <c r="H65" s="202">
        <v>0</v>
      </c>
      <c r="I65" s="200">
        <f t="shared" si="7"/>
        <v>0</v>
      </c>
      <c r="J65" s="201">
        <f t="shared" si="6"/>
        <v>5000</v>
      </c>
    </row>
    <row r="66" spans="1:10" ht="14.1" customHeight="1" x14ac:dyDescent="0.25">
      <c r="A66" s="92">
        <v>2292</v>
      </c>
      <c r="B66" s="93">
        <v>5323</v>
      </c>
      <c r="C66" s="87" t="s">
        <v>61</v>
      </c>
      <c r="D66" s="283" t="s">
        <v>86</v>
      </c>
      <c r="E66" s="284"/>
      <c r="F66" s="287"/>
      <c r="G66" s="88">
        <v>373774.7</v>
      </c>
      <c r="H66" s="202">
        <v>0</v>
      </c>
      <c r="I66" s="200">
        <f t="shared" si="7"/>
        <v>0</v>
      </c>
      <c r="J66" s="201">
        <f t="shared" si="6"/>
        <v>373774.7</v>
      </c>
    </row>
    <row r="67" spans="1:10" ht="18" customHeight="1" x14ac:dyDescent="0.25">
      <c r="A67" s="92">
        <v>3119</v>
      </c>
      <c r="B67" s="93">
        <v>5331</v>
      </c>
      <c r="C67" s="87" t="s">
        <v>59</v>
      </c>
      <c r="D67" s="283" t="s">
        <v>91</v>
      </c>
      <c r="E67" s="284"/>
      <c r="F67" s="284"/>
      <c r="G67" s="88">
        <v>5000000</v>
      </c>
      <c r="H67" s="203">
        <v>0</v>
      </c>
      <c r="I67" s="200">
        <f t="shared" si="7"/>
        <v>0</v>
      </c>
      <c r="J67" s="201">
        <f t="shared" si="6"/>
        <v>5000000</v>
      </c>
    </row>
    <row r="68" spans="1:10" ht="18" customHeight="1" x14ac:dyDescent="0.25">
      <c r="A68" s="270">
        <v>3119</v>
      </c>
      <c r="B68" s="273">
        <v>5336</v>
      </c>
      <c r="C68" s="87" t="s">
        <v>130</v>
      </c>
      <c r="D68" s="294" t="s">
        <v>131</v>
      </c>
      <c r="E68" s="295"/>
      <c r="F68" s="295"/>
      <c r="G68" s="88">
        <v>0</v>
      </c>
      <c r="H68" s="203">
        <v>0</v>
      </c>
      <c r="I68" s="200">
        <f>SUM(12007.24-10942.94)</f>
        <v>1064.2999999999993</v>
      </c>
      <c r="J68" s="201">
        <f t="shared" si="6"/>
        <v>1064.2999999999993</v>
      </c>
    </row>
    <row r="69" spans="1:10" ht="18" customHeight="1" x14ac:dyDescent="0.25">
      <c r="A69" s="271"/>
      <c r="B69" s="274"/>
      <c r="C69" s="87" t="s">
        <v>130</v>
      </c>
      <c r="D69" s="294" t="s">
        <v>132</v>
      </c>
      <c r="E69" s="295"/>
      <c r="F69" s="295"/>
      <c r="G69" s="88">
        <v>0</v>
      </c>
      <c r="H69" s="203">
        <v>0</v>
      </c>
      <c r="I69" s="200">
        <f>SUM(2118.93-1931.11)</f>
        <v>187.81999999999994</v>
      </c>
      <c r="J69" s="201">
        <f t="shared" si="6"/>
        <v>187.81999999999994</v>
      </c>
    </row>
    <row r="70" spans="1:10" ht="18" customHeight="1" x14ac:dyDescent="0.25">
      <c r="A70" s="271"/>
      <c r="B70" s="274"/>
      <c r="C70" s="87" t="s">
        <v>130</v>
      </c>
      <c r="D70" s="294" t="s">
        <v>145</v>
      </c>
      <c r="E70" s="295"/>
      <c r="F70" s="295"/>
      <c r="G70" s="88">
        <v>0</v>
      </c>
      <c r="H70" s="202">
        <v>0</v>
      </c>
      <c r="I70" s="200">
        <v>1280381.02</v>
      </c>
      <c r="J70" s="201">
        <f t="shared" si="6"/>
        <v>1280381.02</v>
      </c>
    </row>
    <row r="71" spans="1:10" ht="18" customHeight="1" x14ac:dyDescent="0.25">
      <c r="A71" s="271"/>
      <c r="B71" s="274"/>
      <c r="C71" s="87" t="s">
        <v>130</v>
      </c>
      <c r="D71" s="294" t="s">
        <v>146</v>
      </c>
      <c r="E71" s="295"/>
      <c r="F71" s="295"/>
      <c r="G71" s="88">
        <v>0</v>
      </c>
      <c r="H71" s="202">
        <v>0</v>
      </c>
      <c r="I71" s="200">
        <v>388193.98</v>
      </c>
      <c r="J71" s="201">
        <f t="shared" si="6"/>
        <v>388193.98</v>
      </c>
    </row>
    <row r="72" spans="1:10" ht="18" customHeight="1" x14ac:dyDescent="0.25">
      <c r="A72" s="271"/>
      <c r="B72" s="274"/>
      <c r="C72" s="87" t="s">
        <v>130</v>
      </c>
      <c r="D72" s="294" t="s">
        <v>151</v>
      </c>
      <c r="E72" s="295"/>
      <c r="F72" s="295"/>
      <c r="G72" s="88">
        <v>0</v>
      </c>
      <c r="H72" s="203">
        <v>0</v>
      </c>
      <c r="I72" s="200">
        <f>SUM(3380.1)</f>
        <v>3380.1</v>
      </c>
      <c r="J72" s="201">
        <f t="shared" si="6"/>
        <v>3380.1</v>
      </c>
    </row>
    <row r="73" spans="1:10" ht="18" customHeight="1" x14ac:dyDescent="0.25">
      <c r="A73" s="272"/>
      <c r="B73" s="275"/>
      <c r="C73" s="87" t="s">
        <v>130</v>
      </c>
      <c r="D73" s="294" t="s">
        <v>152</v>
      </c>
      <c r="E73" s="295"/>
      <c r="F73" s="295"/>
      <c r="G73" s="88">
        <v>0</v>
      </c>
      <c r="H73" s="203">
        <v>0</v>
      </c>
      <c r="I73" s="200">
        <f>SUM(30420.9)</f>
        <v>30420.9</v>
      </c>
      <c r="J73" s="201">
        <f t="shared" si="6"/>
        <v>30420.9</v>
      </c>
    </row>
    <row r="74" spans="1:10" ht="18" customHeight="1" x14ac:dyDescent="0.25">
      <c r="A74" s="92">
        <v>3149</v>
      </c>
      <c r="B74" s="93">
        <v>5221</v>
      </c>
      <c r="C74" s="87" t="s">
        <v>10</v>
      </c>
      <c r="D74" s="283" t="s">
        <v>94</v>
      </c>
      <c r="E74" s="284"/>
      <c r="F74" s="287"/>
      <c r="G74" s="88">
        <v>5000</v>
      </c>
      <c r="H74" s="202">
        <v>0</v>
      </c>
      <c r="I74" s="200">
        <f t="shared" si="7"/>
        <v>0</v>
      </c>
      <c r="J74" s="201">
        <f t="shared" si="6"/>
        <v>5000</v>
      </c>
    </row>
    <row r="75" spans="1:10" ht="18" customHeight="1" x14ac:dyDescent="0.25">
      <c r="A75" s="92">
        <v>3149</v>
      </c>
      <c r="B75" s="93">
        <v>6359</v>
      </c>
      <c r="C75" s="87" t="s">
        <v>137</v>
      </c>
      <c r="D75" s="283" t="s">
        <v>135</v>
      </c>
      <c r="E75" s="284"/>
      <c r="F75" s="287"/>
      <c r="G75" s="88">
        <v>0</v>
      </c>
      <c r="H75" s="202">
        <v>0</v>
      </c>
      <c r="I75" s="200">
        <f>SUM(81172)</f>
        <v>81172</v>
      </c>
      <c r="J75" s="201">
        <f t="shared" si="6"/>
        <v>81172</v>
      </c>
    </row>
    <row r="76" spans="1:10" ht="18" customHeight="1" x14ac:dyDescent="0.25">
      <c r="A76" s="92">
        <v>3314</v>
      </c>
      <c r="B76" s="93">
        <v>5229</v>
      </c>
      <c r="C76" s="87" t="s">
        <v>8</v>
      </c>
      <c r="D76" s="283" t="s">
        <v>75</v>
      </c>
      <c r="E76" s="284"/>
      <c r="F76" s="284"/>
      <c r="G76" s="88">
        <v>550</v>
      </c>
      <c r="H76" s="202">
        <v>0</v>
      </c>
      <c r="I76" s="200">
        <f t="shared" si="7"/>
        <v>0</v>
      </c>
      <c r="J76" s="201">
        <f t="shared" si="6"/>
        <v>550</v>
      </c>
    </row>
    <row r="77" spans="1:10" ht="18" customHeight="1" x14ac:dyDescent="0.25">
      <c r="A77" s="92">
        <v>3329</v>
      </c>
      <c r="B77" s="93">
        <v>5223</v>
      </c>
      <c r="C77" s="87" t="s">
        <v>136</v>
      </c>
      <c r="D77" s="283" t="s">
        <v>134</v>
      </c>
      <c r="E77" s="284"/>
      <c r="F77" s="287"/>
      <c r="G77" s="88">
        <v>0</v>
      </c>
      <c r="H77" s="202">
        <v>0</v>
      </c>
      <c r="I77" s="200">
        <f>SUM(100000)</f>
        <v>100000</v>
      </c>
      <c r="J77" s="201">
        <f t="shared" si="6"/>
        <v>100000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283" t="s">
        <v>76</v>
      </c>
      <c r="E78" s="284"/>
      <c r="F78" s="284"/>
      <c r="G78" s="88">
        <v>420000</v>
      </c>
      <c r="H78" s="203">
        <v>0</v>
      </c>
      <c r="I78" s="200">
        <f t="shared" si="7"/>
        <v>0</v>
      </c>
      <c r="J78" s="201">
        <f t="shared" si="6"/>
        <v>420000</v>
      </c>
    </row>
    <row r="79" spans="1:10" s="2" customFormat="1" ht="14.1" customHeight="1" x14ac:dyDescent="0.25">
      <c r="A79" s="92">
        <v>3419</v>
      </c>
      <c r="B79" s="93">
        <v>5222</v>
      </c>
      <c r="C79" s="87" t="s">
        <v>9</v>
      </c>
      <c r="D79" s="283" t="s">
        <v>138</v>
      </c>
      <c r="E79" s="284"/>
      <c r="F79" s="287"/>
      <c r="G79" s="88">
        <v>0</v>
      </c>
      <c r="H79" s="203">
        <v>0</v>
      </c>
      <c r="I79" s="200">
        <v>15000</v>
      </c>
      <c r="J79" s="201">
        <f t="shared" si="6"/>
        <v>15000</v>
      </c>
    </row>
    <row r="80" spans="1:10" s="2" customFormat="1" ht="14.1" customHeight="1" x14ac:dyDescent="0.25">
      <c r="A80" s="92">
        <v>3419</v>
      </c>
      <c r="B80" s="93">
        <v>5222</v>
      </c>
      <c r="C80" s="87" t="s">
        <v>9</v>
      </c>
      <c r="D80" s="283" t="s">
        <v>141</v>
      </c>
      <c r="E80" s="284"/>
      <c r="F80" s="287"/>
      <c r="G80" s="88">
        <v>0</v>
      </c>
      <c r="H80" s="203">
        <v>0</v>
      </c>
      <c r="I80" s="200">
        <v>28000</v>
      </c>
      <c r="J80" s="201">
        <f t="shared" si="6"/>
        <v>28000</v>
      </c>
    </row>
    <row r="81" spans="1:10" s="2" customFormat="1" ht="14.1" customHeight="1" x14ac:dyDescent="0.25">
      <c r="A81" s="92">
        <v>3900</v>
      </c>
      <c r="B81" s="93">
        <v>5222</v>
      </c>
      <c r="C81" s="87" t="s">
        <v>9</v>
      </c>
      <c r="D81" s="288" t="s">
        <v>78</v>
      </c>
      <c r="E81" s="289"/>
      <c r="F81" s="290"/>
      <c r="G81" s="88">
        <v>20000</v>
      </c>
      <c r="H81" s="202">
        <v>0</v>
      </c>
      <c r="I81" s="200">
        <f t="shared" si="7"/>
        <v>0</v>
      </c>
      <c r="J81" s="201">
        <f t="shared" si="6"/>
        <v>20000</v>
      </c>
    </row>
    <row r="82" spans="1:10" s="2" customFormat="1" ht="14.1" customHeight="1" x14ac:dyDescent="0.25">
      <c r="A82" s="92">
        <v>3900</v>
      </c>
      <c r="B82" s="93">
        <v>5222</v>
      </c>
      <c r="C82" s="87" t="s">
        <v>9</v>
      </c>
      <c r="D82" s="288" t="s">
        <v>79</v>
      </c>
      <c r="E82" s="289"/>
      <c r="F82" s="290"/>
      <c r="G82" s="88">
        <v>20000</v>
      </c>
      <c r="H82" s="202">
        <v>0</v>
      </c>
      <c r="I82" s="200">
        <f t="shared" si="7"/>
        <v>0</v>
      </c>
      <c r="J82" s="201">
        <f t="shared" si="6"/>
        <v>20000</v>
      </c>
    </row>
    <row r="83" spans="1:10" s="2" customFormat="1" ht="14.1" customHeight="1" thickBot="1" x14ac:dyDescent="0.3">
      <c r="A83" s="94">
        <v>3900</v>
      </c>
      <c r="B83" s="95">
        <v>5492</v>
      </c>
      <c r="C83" s="96" t="s">
        <v>140</v>
      </c>
      <c r="D83" s="291" t="s">
        <v>139</v>
      </c>
      <c r="E83" s="292"/>
      <c r="F83" s="293"/>
      <c r="G83" s="97">
        <v>0</v>
      </c>
      <c r="H83" s="246">
        <v>0</v>
      </c>
      <c r="I83" s="234">
        <v>20000</v>
      </c>
      <c r="J83" s="235">
        <f t="shared" si="6"/>
        <v>20000</v>
      </c>
    </row>
    <row r="85" spans="1:10" s="34" customFormat="1" ht="14.45" customHeight="1" thickBot="1" x14ac:dyDescent="0.3">
      <c r="A85" s="76"/>
      <c r="B85" s="76"/>
      <c r="C85" s="76"/>
      <c r="D85" s="76"/>
      <c r="E85" s="76"/>
      <c r="F85" s="77"/>
      <c r="G85" s="77"/>
    </row>
    <row r="86" spans="1:10" ht="21" x14ac:dyDescent="0.25">
      <c r="A86" s="78" t="s">
        <v>84</v>
      </c>
      <c r="B86" s="78"/>
      <c r="H86" s="136" t="s">
        <v>121</v>
      </c>
      <c r="I86" s="140"/>
      <c r="J86" s="140"/>
    </row>
    <row r="87" spans="1:10" s="35" customFormat="1" ht="13.5" customHeight="1" thickBot="1" x14ac:dyDescent="0.3">
      <c r="A87" s="82" t="s">
        <v>58</v>
      </c>
      <c r="B87" s="82"/>
      <c r="C87" s="82"/>
      <c r="D87" s="82"/>
      <c r="E87" s="83"/>
      <c r="F87" s="83"/>
      <c r="G87" s="84"/>
      <c r="H87" s="135" t="s">
        <v>122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276" t="s">
        <v>60</v>
      </c>
      <c r="E88" s="277"/>
      <c r="F88" s="277"/>
      <c r="G88" s="86" t="s">
        <v>62</v>
      </c>
      <c r="H88" s="204" t="s">
        <v>154</v>
      </c>
      <c r="I88" s="205" t="s">
        <v>124</v>
      </c>
      <c r="J88" s="206" t="s">
        <v>125</v>
      </c>
    </row>
    <row r="89" spans="1:10" ht="23.45" customHeight="1" x14ac:dyDescent="0.25">
      <c r="A89" s="247">
        <v>5512</v>
      </c>
      <c r="B89" s="248">
        <v>5222</v>
      </c>
      <c r="C89" s="249" t="s">
        <v>9</v>
      </c>
      <c r="D89" s="278" t="s">
        <v>93</v>
      </c>
      <c r="E89" s="279"/>
      <c r="F89" s="280"/>
      <c r="G89" s="250">
        <v>40000</v>
      </c>
      <c r="H89" s="251">
        <v>0</v>
      </c>
      <c r="I89" s="252">
        <f>SUM(H89)</f>
        <v>0</v>
      </c>
      <c r="J89" s="253">
        <f>SUM(G89+I89)</f>
        <v>40000</v>
      </c>
    </row>
    <row r="90" spans="1:10" s="2" customFormat="1" ht="18" customHeight="1" x14ac:dyDescent="0.25">
      <c r="A90" s="237">
        <v>6171</v>
      </c>
      <c r="B90" s="238">
        <v>5221</v>
      </c>
      <c r="C90" s="98" t="s">
        <v>10</v>
      </c>
      <c r="D90" s="281" t="s">
        <v>88</v>
      </c>
      <c r="E90" s="282"/>
      <c r="F90" s="282"/>
      <c r="G90" s="99">
        <v>19942</v>
      </c>
      <c r="H90" s="199">
        <v>0</v>
      </c>
      <c r="I90" s="200">
        <f>SUM(H90)</f>
        <v>0</v>
      </c>
      <c r="J90" s="201">
        <f>SUM(G90+I90)</f>
        <v>19942</v>
      </c>
    </row>
    <row r="91" spans="1:10" ht="18" customHeight="1" x14ac:dyDescent="0.25">
      <c r="A91" s="92">
        <v>6171</v>
      </c>
      <c r="B91" s="93">
        <v>5229</v>
      </c>
      <c r="C91" s="87" t="s">
        <v>8</v>
      </c>
      <c r="D91" s="283" t="s">
        <v>81</v>
      </c>
      <c r="E91" s="284"/>
      <c r="F91" s="284"/>
      <c r="G91" s="88">
        <v>7434</v>
      </c>
      <c r="H91" s="202">
        <v>0</v>
      </c>
      <c r="I91" s="200">
        <f>SUM(H91)</f>
        <v>0</v>
      </c>
      <c r="J91" s="201">
        <f>SUM(G91+I91)</f>
        <v>7434</v>
      </c>
    </row>
    <row r="92" spans="1:10" ht="14.1" customHeight="1" x14ac:dyDescent="0.25">
      <c r="A92" s="92">
        <v>6171</v>
      </c>
      <c r="B92" s="93">
        <v>5321</v>
      </c>
      <c r="C92" s="87" t="s">
        <v>11</v>
      </c>
      <c r="D92" s="283" t="s">
        <v>92</v>
      </c>
      <c r="E92" s="284"/>
      <c r="F92" s="284"/>
      <c r="G92" s="88">
        <v>30000</v>
      </c>
      <c r="H92" s="203">
        <v>0</v>
      </c>
      <c r="I92" s="200">
        <f>SUM(20000+10000+40000)</f>
        <v>70000</v>
      </c>
      <c r="J92" s="201">
        <f>SUM(G92+I92)</f>
        <v>100000</v>
      </c>
    </row>
    <row r="93" spans="1:10" ht="18" customHeight="1" thickBot="1" x14ac:dyDescent="0.3">
      <c r="A93" s="94">
        <v>6171</v>
      </c>
      <c r="B93" s="95">
        <v>5329</v>
      </c>
      <c r="C93" s="96" t="s">
        <v>12</v>
      </c>
      <c r="D93" s="285" t="s">
        <v>87</v>
      </c>
      <c r="E93" s="286"/>
      <c r="F93" s="286"/>
      <c r="G93" s="97">
        <v>48450</v>
      </c>
      <c r="H93" s="202">
        <v>0</v>
      </c>
      <c r="I93" s="200">
        <f>SUM(H93)</f>
        <v>0</v>
      </c>
      <c r="J93" s="201">
        <f>SUM(G93+I93)</f>
        <v>48450</v>
      </c>
    </row>
    <row r="94" spans="1:10" s="1" customFormat="1" ht="15.75" thickBot="1" x14ac:dyDescent="0.3">
      <c r="A94" s="269" t="s">
        <v>20</v>
      </c>
      <c r="B94" s="269"/>
      <c r="C94" s="269"/>
      <c r="D94" s="269"/>
      <c r="E94" s="269"/>
      <c r="F94" s="80"/>
      <c r="G94" s="89">
        <f>SUM(G62:G93)</f>
        <v>6012860.7000000002</v>
      </c>
      <c r="H94" s="207">
        <f>SUM(H62:H93)</f>
        <v>0</v>
      </c>
      <c r="I94" s="208">
        <f>SUM(I62:I93)</f>
        <v>2017406.12</v>
      </c>
      <c r="J94" s="209">
        <f>SUM(J62:J93)</f>
        <v>8030266.8200000003</v>
      </c>
    </row>
  </sheetData>
  <mergeCells count="53">
    <mergeCell ref="C11:D11"/>
    <mergeCell ref="A12:D12"/>
    <mergeCell ref="A14:D14"/>
    <mergeCell ref="C3:D3"/>
    <mergeCell ref="A4:D4"/>
    <mergeCell ref="C8:D8"/>
    <mergeCell ref="C9:D9"/>
    <mergeCell ref="C10:D10"/>
    <mergeCell ref="C45:D45"/>
    <mergeCell ref="I14:J14"/>
    <mergeCell ref="B32:C32"/>
    <mergeCell ref="B33:C33"/>
    <mergeCell ref="I48:J48"/>
    <mergeCell ref="B35:C35"/>
    <mergeCell ref="A38:D38"/>
    <mergeCell ref="A39:F39"/>
    <mergeCell ref="A40:D40"/>
    <mergeCell ref="A41:G41"/>
    <mergeCell ref="C44:D44"/>
    <mergeCell ref="D69:F69"/>
    <mergeCell ref="D70:F70"/>
    <mergeCell ref="D71:F71"/>
    <mergeCell ref="A46:D46"/>
    <mergeCell ref="A48:E48"/>
    <mergeCell ref="D64:F64"/>
    <mergeCell ref="D65:F65"/>
    <mergeCell ref="D66:F66"/>
    <mergeCell ref="D67:F67"/>
    <mergeCell ref="D68:F68"/>
    <mergeCell ref="D62:F62"/>
    <mergeCell ref="D63:F63"/>
    <mergeCell ref="D61:F61"/>
    <mergeCell ref="D73:F73"/>
    <mergeCell ref="D74:F74"/>
    <mergeCell ref="D75:F75"/>
    <mergeCell ref="D76:F76"/>
    <mergeCell ref="D77:F77"/>
    <mergeCell ref="A94:E94"/>
    <mergeCell ref="A68:A73"/>
    <mergeCell ref="B68:B73"/>
    <mergeCell ref="D88:F88"/>
    <mergeCell ref="D89:F89"/>
    <mergeCell ref="D90:F90"/>
    <mergeCell ref="D91:F91"/>
    <mergeCell ref="D92:F92"/>
    <mergeCell ref="D93:F93"/>
    <mergeCell ref="D78:F78"/>
    <mergeCell ref="D79:F79"/>
    <mergeCell ref="D80:F80"/>
    <mergeCell ref="D81:F81"/>
    <mergeCell ref="D82:F82"/>
    <mergeCell ref="D83:F83"/>
    <mergeCell ref="D72:F72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2023 </vt:lpstr>
      <vt:lpstr>Rozpočtové opatření č. 9</vt:lpstr>
      <vt:lpstr>Příloha RO č. 9</vt:lpstr>
      <vt:lpstr>'Přehled o stavu rozpočtu 2023 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2023-12-08T08:44:10Z</cp:lastPrinted>
  <dcterms:created xsi:type="dcterms:W3CDTF">2021-02-27T14:36:32Z</dcterms:created>
  <dcterms:modified xsi:type="dcterms:W3CDTF">2024-02-27T08:14:25Z</dcterms:modified>
</cp:coreProperties>
</file>