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uzigerova\Desktop\Documents\Naskenováno\"/>
    </mc:Choice>
  </mc:AlternateContent>
  <xr:revisionPtr revIDLastSave="0" documentId="8_{DCEA91D0-C557-4183-9C65-49CEE4354F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řehled o stavu rozpočtu" sheetId="65" r:id="rId1"/>
    <sheet name="Rozpočtové opatření č. 10" sheetId="69" r:id="rId2"/>
    <sheet name="Příloha RO č. 10" sheetId="70" r:id="rId3"/>
  </sheets>
  <definedNames>
    <definedName name="_xlnm.Print_Titles" localSheetId="0">'Přehled o stavu rozpočtu'!$1:$2</definedName>
    <definedName name="_xlnm.Print_Titles" localSheetId="1">'Rozpočtové opatření č. 10'!$1:$4</definedName>
  </definedNames>
  <calcPr calcId="181029"/>
</workbook>
</file>

<file path=xl/calcChain.xml><?xml version="1.0" encoding="utf-8"?>
<calcChain xmlns="http://schemas.openxmlformats.org/spreadsheetml/2006/main">
  <c r="I38" i="70" l="1"/>
  <c r="I39" i="70" s="1"/>
  <c r="I37" i="70"/>
  <c r="I36" i="70"/>
  <c r="I35" i="70"/>
  <c r="J35" i="70" s="1"/>
  <c r="I4" i="70"/>
  <c r="J4" i="70" s="1"/>
  <c r="H92" i="70"/>
  <c r="G92" i="70"/>
  <c r="I91" i="70"/>
  <c r="J91" i="70" s="1"/>
  <c r="J90" i="70"/>
  <c r="I90" i="70"/>
  <c r="J89" i="70"/>
  <c r="I88" i="70"/>
  <c r="J88" i="70" s="1"/>
  <c r="I87" i="70"/>
  <c r="J87" i="70" s="1"/>
  <c r="I86" i="70"/>
  <c r="J86" i="70" s="1"/>
  <c r="I85" i="70"/>
  <c r="J85" i="70" s="1"/>
  <c r="I84" i="70"/>
  <c r="J84" i="70" s="1"/>
  <c r="J83" i="70"/>
  <c r="J82" i="70"/>
  <c r="I81" i="70"/>
  <c r="J81" i="70" s="1"/>
  <c r="I80" i="70"/>
  <c r="J80" i="70" s="1"/>
  <c r="J79" i="70"/>
  <c r="I78" i="70"/>
  <c r="J78" i="70" s="1"/>
  <c r="J77" i="70"/>
  <c r="J76" i="70"/>
  <c r="J75" i="70"/>
  <c r="J74" i="70"/>
  <c r="J73" i="70"/>
  <c r="J72" i="70"/>
  <c r="I72" i="70"/>
  <c r="J71" i="70"/>
  <c r="I70" i="70"/>
  <c r="J70" i="70" s="1"/>
  <c r="I69" i="70"/>
  <c r="J69" i="70" s="1"/>
  <c r="I68" i="70"/>
  <c r="J67" i="70"/>
  <c r="J66" i="70"/>
  <c r="I49" i="70"/>
  <c r="H49" i="70"/>
  <c r="G49" i="70"/>
  <c r="F49" i="70"/>
  <c r="E49" i="70"/>
  <c r="J48" i="70"/>
  <c r="J49" i="70" s="1"/>
  <c r="J41" i="70"/>
  <c r="H39" i="70"/>
  <c r="G39" i="70"/>
  <c r="F39" i="70"/>
  <c r="E39" i="70"/>
  <c r="J37" i="70"/>
  <c r="J36" i="70"/>
  <c r="J34" i="70"/>
  <c r="H12" i="70"/>
  <c r="G12" i="70"/>
  <c r="F12" i="70"/>
  <c r="E12" i="70"/>
  <c r="I11" i="70"/>
  <c r="J11" i="70" s="1"/>
  <c r="I10" i="70"/>
  <c r="J10" i="70" s="1"/>
  <c r="I9" i="70"/>
  <c r="J38" i="70" l="1"/>
  <c r="I12" i="70"/>
  <c r="I92" i="70"/>
  <c r="J39" i="70"/>
  <c r="I51" i="70" s="1"/>
  <c r="J40" i="70"/>
  <c r="J68" i="70"/>
  <c r="J92" i="70" s="1"/>
  <c r="J9" i="70"/>
  <c r="J12" i="70" s="1"/>
  <c r="I14" i="70" s="1"/>
  <c r="L67" i="69"/>
  <c r="M67" i="69"/>
  <c r="D51" i="65" l="1"/>
  <c r="D47" i="65"/>
  <c r="E42" i="65"/>
  <c r="E32" i="65"/>
  <c r="E36" i="65" s="1"/>
  <c r="E15" i="65"/>
  <c r="E19" i="65" s="1"/>
  <c r="D46" i="65" l="1"/>
  <c r="D58" i="65" s="1"/>
  <c r="D59" i="65" l="1"/>
  <c r="D55" i="65"/>
  <c r="E54" i="65"/>
  <c r="C53" i="65"/>
  <c r="E52" i="65"/>
  <c r="C51" i="65"/>
  <c r="C47" i="65"/>
  <c r="C46" i="65"/>
  <c r="C55" i="65" l="1"/>
  <c r="D48" i="65"/>
  <c r="C58" i="65"/>
  <c r="C59" i="65"/>
  <c r="E47" i="65"/>
  <c r="E53" i="65"/>
  <c r="C48" i="65"/>
  <c r="E51" i="65"/>
  <c r="E59" i="65" l="1"/>
  <c r="E55" i="65"/>
  <c r="C60" i="65"/>
  <c r="E46" i="65"/>
  <c r="E48" i="65" s="1"/>
  <c r="D60" i="65"/>
  <c r="E58" i="65" l="1"/>
  <c r="E60" i="65" s="1"/>
</calcChain>
</file>

<file path=xl/sharedStrings.xml><?xml version="1.0" encoding="utf-8"?>
<sst xmlns="http://schemas.openxmlformats.org/spreadsheetml/2006/main" count="776" uniqueCount="250">
  <si>
    <t>I. ROZPOČTOVÉ PŘÍJMY</t>
  </si>
  <si>
    <t>Paragraf</t>
  </si>
  <si>
    <t>Položka</t>
  </si>
  <si>
    <t>Text</t>
  </si>
  <si>
    <t>0000</t>
  </si>
  <si>
    <t>Převody z rozpočtových účtů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</si>
  <si>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</si>
  <si>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</si>
  <si>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</si>
  <si>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</si>
  <si>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</si>
  <si>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</si>
  <si>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</si>
  <si>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</si>
  <si>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</si>
  <si>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</si>
  <si>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</si>
  <si>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</si>
  <si>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</si>
  <si>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</si>
  <si>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</si>
  <si>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</si>
  <si>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</si>
  <si>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</si>
  <si>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</si>
  <si>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</si>
  <si>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</si>
  <si>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</si>
  <si>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</si>
  <si>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</si>
  <si>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</si>
  <si>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</si>
  <si>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</si>
  <si>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</si>
  <si>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</si>
  <si>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</si>
  <si>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</si>
  <si>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</si>
  <si>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</si>
  <si>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</si>
  <si>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</si>
  <si>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</si>
  <si>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</si>
  <si>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</si>
  <si>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</si>
  <si>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</si>
  <si>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</si>
  <si>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</si>
  <si>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</si>
  <si>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</si>
  <si>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>Příjem z daně z příjmů FO placené plátci</t>
  </si>
  <si>
    <t>Příjem z daně z příjmů FO placené poplatníky</t>
  </si>
  <si>
    <t>Příjem z daně z příjmů právnických osob</t>
  </si>
  <si>
    <t>Příjem z daně z přidané hodnoty</t>
  </si>
  <si>
    <t>Př.z daně z hazard.her s výj.dílčí daně z tech.her</t>
  </si>
  <si>
    <t>Př.ze zruš.odvodu z loterií a podob. her kromě od.</t>
  </si>
  <si>
    <t>Příjem z poplatku z pobytu</t>
  </si>
  <si>
    <t>Příjem ze zrušených místních poplatků</t>
  </si>
  <si>
    <t>Příjem ze správních poplatků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</si>
  <si>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</si>
  <si>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</si>
  <si>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</si>
  <si>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</si>
  <si>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</si>
  <si>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</si>
  <si>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</si>
  <si>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</si>
  <si>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</si>
  <si>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</si>
  <si>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</si>
  <si>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</si>
  <si>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</si>
  <si>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</si>
  <si>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</si>
  <si>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</si>
  <si>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</si>
  <si>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</si>
  <si>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</si>
  <si>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</si>
  <si>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</si>
  <si>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</si>
  <si>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</si>
  <si>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</si>
  <si>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</si>
  <si>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</si>
  <si>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</si>
  <si>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</si>
  <si>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</si>
  <si>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</si>
  <si>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</si>
  <si>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</si>
  <si>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</si>
  <si>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</si>
  <si>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</si>
  <si>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</si>
  <si>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</si>
  <si>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</si>
  <si>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</si>
  <si>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</si>
  <si>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</si>
  <si>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</si>
  <si>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</si>
  <si>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</si>
  <si>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</si>
  <si>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</si>
  <si>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</si>
  <si>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Dary fyzickým osobám</t>
  </si>
  <si>
    <t>Převody vlastním rozpočtovým účtům</t>
  </si>
  <si>
    <t>6310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</si>
  <si>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</si>
  <si>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</si>
  <si>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</si>
  <si>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</si>
  <si>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</si>
  <si>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</si>
  <si>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</si>
  <si>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</si>
  <si>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</si>
  <si>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</si>
  <si>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</si>
  <si>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</si>
  <si>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</si>
  <si>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</si>
  <si>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</si>
  <si>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</si>
  <si>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</si>
  <si>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</si>
  <si>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</si>
  <si>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</si>
  <si>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</si>
  <si>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</t>
  </si>
  <si>
    <t>Celkem</t>
  </si>
  <si>
    <t>ROZPOČTOVÉ OPATŘENÍ aktuální</t>
  </si>
  <si>
    <t>¯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</si>
  <si>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</si>
  <si>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</si>
  <si>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</si>
  <si>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SH ČMS - Sbor dobrovolných hasičů Crhov - finanční dar na částečné pokrytí nákladů na stavební úpravy (opravy) hasičské zbrojnice v Crhově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</si>
  <si>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2/2024 - RMě Štíty č. 38 dne 29.05.2024: </t>
    </r>
  </si>
  <si>
    <t>2111</t>
  </si>
  <si>
    <t>2324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</si>
  <si>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3/2024 - ZMě Štíty č. 12 dne 19.06.2024: </t>
    </r>
  </si>
  <si>
    <t>1386</t>
  </si>
  <si>
    <t>1387</t>
  </si>
  <si>
    <t>TJ SOKOL Štíty, spolek - transfery na činnost roku 2024 vč. navýšení dle dodatku č.1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</si>
  <si>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4/2024 - RMě Štíty č. 41 dne 31.07.2024: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</si>
  <si>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5/2024 - RMě Štíty č. 42 dne 28.08.2024: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</si>
  <si>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6/2024 - ZMě Štíty č. 13 dne 18.09.2024: </t>
    </r>
  </si>
  <si>
    <t>1361</t>
  </si>
  <si>
    <t>2133</t>
  </si>
  <si>
    <t>Neinvestiční transfery církvím a náboženským společnostem</t>
  </si>
  <si>
    <r>
      <t xml:space="preserve">Římskokatolická farnost Štíty - finanční dar </t>
    </r>
    <r>
      <rPr>
        <sz val="6"/>
        <rFont val="Times New Roman"/>
        <family val="1"/>
        <charset val="238"/>
      </rPr>
      <t>(výtěžek z dobrovolného vstupného z koncertu v kostele)</t>
    </r>
  </si>
  <si>
    <t>Bezpečnost státu a právní ochrana - neinvestiční výdaje</t>
  </si>
  <si>
    <t xml:space="preserve">MAS Horní Pomoraví o.p.s. - projekt "SECAP Horní Pomoraví" - akční plán pro udržitelnou energii a klima - finanční podíl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</si>
  <si>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7/2024 - RMě Štíty č. 46 dne 30.10.2024: </t>
    </r>
  </si>
  <si>
    <t>Ost. neinv.transfery nezisk.a pod.org.</t>
  </si>
  <si>
    <t xml:space="preserve">Veteran Car Club Červená Voda - finační dar na pok. nákl. na pořádání závodu veteránů </t>
  </si>
  <si>
    <t xml:space="preserve">Habermann Lubomír - finanční dar na pokr. nákl. na odstranění následků po záplavách </t>
  </si>
  <si>
    <t>Ostatní neinv.transfery veř.rozp.úz.úr.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</si>
  <si>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8/2024 - RMě Štíty č. 48 dne 27.11.2024: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</si>
  <si>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9/2024 - ZMě Štíty č. 14 dne 11.12.2024: 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</si>
  <si>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144100880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</si>
  <si>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144500881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</si>
  <si>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t>Klub seniorů Štíty, z.s. - fin.dary na pořádání poznávacích zájezdů, ... v roce 2024 + na Adventní besedu seniorů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</si>
  <si>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10/2024 - RMě Štíty č. 50 dne 31.12.2024: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</si>
  <si>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10/2024 </t>
    </r>
    <r>
      <rPr>
        <b/>
        <sz val="9"/>
        <color indexed="18"/>
        <rFont val="Arial"/>
        <family val="2"/>
        <charset val="238"/>
      </rPr>
      <t xml:space="preserve">(8115 - zapojení vl.fin.zdrojů) - ZMě Štíty dne 31.12.2024: </t>
    </r>
  </si>
  <si>
    <t xml:space="preserve">1) Změny rozpočtu - vlastní: </t>
  </si>
  <si>
    <t>1032</t>
  </si>
  <si>
    <t>2143</t>
  </si>
  <si>
    <t>3314</t>
  </si>
  <si>
    <t>3319</t>
  </si>
  <si>
    <t>3539</t>
  </si>
  <si>
    <t>3612</t>
  </si>
  <si>
    <t>3613</t>
  </si>
  <si>
    <t>3639</t>
  </si>
  <si>
    <t>3721</t>
  </si>
  <si>
    <t>3722</t>
  </si>
  <si>
    <t>3725</t>
  </si>
  <si>
    <t>6171</t>
  </si>
  <si>
    <t>6330</t>
  </si>
  <si>
    <t>1111</t>
  </si>
  <si>
    <t>1112</t>
  </si>
  <si>
    <t>1121</t>
  </si>
  <si>
    <t>1211</t>
  </si>
  <si>
    <t>1342</t>
  </si>
  <si>
    <t>1349</t>
  </si>
  <si>
    <t>1381</t>
  </si>
  <si>
    <t>1382</t>
  </si>
  <si>
    <t>2112</t>
  </si>
  <si>
    <t>2131</t>
  </si>
  <si>
    <t>2212</t>
  </si>
  <si>
    <t>2132</t>
  </si>
  <si>
    <t>2119</t>
  </si>
  <si>
    <t>2329</t>
  </si>
  <si>
    <t>3111</t>
  </si>
  <si>
    <t>2141</t>
  </si>
  <si>
    <t>4134</t>
  </si>
  <si>
    <t>Příjem z daně z technic. her neprov. prostř.inter.</t>
  </si>
  <si>
    <t>Příjem z daně z hazard. her s výjim. tech. her NPI</t>
  </si>
  <si>
    <t>LES - Př.z poskytov. služeb, výrobků,prací,výkonů a práv</t>
  </si>
  <si>
    <t>LES - Př.z prodeje zboží (již nakoupen. za účelem prod.)</t>
  </si>
  <si>
    <t>LES - Příjem z pronájmu nebo pachtu pozemků</t>
  </si>
  <si>
    <t>LES - Přijaté neinvestiční příspěvky a náhrady</t>
  </si>
  <si>
    <t>TIC - Př.z poskytov. služeb, výrobků,prací,výkonů a práv</t>
  </si>
  <si>
    <t>TIC - Př.z prodeje zboží (již nakoupen. za účelem prod.)</t>
  </si>
  <si>
    <t>KNIHOVNA - Př.z poskytov. služeb, výrobků,prací,výkonů a práv</t>
  </si>
  <si>
    <t>KNIHOVNA - Příjem sankčních plateb přijatých od jiných osob</t>
  </si>
  <si>
    <t>KULTURA - Př.z poskytov. služeb, výrobků,prací,výkonů a práv</t>
  </si>
  <si>
    <t>KULTURA - Příjem z pronájmu nebo pachtu ost. nemov.věcí a JČ</t>
  </si>
  <si>
    <t>KULTURA - Příjem z pronájmu nebo pachtu movitých věcí</t>
  </si>
  <si>
    <t>KULTURA - Příjem sankčních plateb přijatých od jiných osob</t>
  </si>
  <si>
    <t>ZS - Př.z poskytov. služeb, výrobků,prací,výkonů a práv</t>
  </si>
  <si>
    <t>ZS - Příjem z pronájmu nebo pachtu ost. nemov.věcí a JČ</t>
  </si>
  <si>
    <t>ZS - Příjem z pronájmu nebo pachtu movitých věcí</t>
  </si>
  <si>
    <t>BH - Př.z poskytov. služeb, výrobků,prací,výkonů a práv</t>
  </si>
  <si>
    <t>BH - Příjem sankčních plateb přijatých od jiných osob</t>
  </si>
  <si>
    <t>BH - Přijaté neinvestiční příspěvky a náhrady</t>
  </si>
  <si>
    <t>NBH - Př.z poskytov. služeb, výrobků,prací,výkonů a práv</t>
  </si>
  <si>
    <t>NBH - Příjem z pronájmu nebo pachtu ost. nemov.věcí a JČ</t>
  </si>
  <si>
    <t>NBH - Příjem sankčních plateb přijatých od jiných osob</t>
  </si>
  <si>
    <t>MH - Př.z poskytov. služeb, výrobků,prací,výkonů a práv</t>
  </si>
  <si>
    <t>MH - Ostatní příjmy z vlastní činnosti</t>
  </si>
  <si>
    <t>MH - Příjem z pronájmu nebo pachtu pozemků</t>
  </si>
  <si>
    <t>MH - Příjem z pronájmu nebo pachtu ost. nemov.věcí a JČ</t>
  </si>
  <si>
    <t>MH - Příjem z pronájmu nebo pachtu movitých věcí</t>
  </si>
  <si>
    <t>MH - Přijaté neinvestiční příspěvky a náhrady</t>
  </si>
  <si>
    <t>MH - Ostatní nedaňové příjmy jinde nezařazené</t>
  </si>
  <si>
    <t>MH - Příjem z prodeje pozemků</t>
  </si>
  <si>
    <t>Nebezpečný odpad - Př.z poskytov. služeb, výrobků,prací,výkonů a práv</t>
  </si>
  <si>
    <t>Komunální odpad - Př.z poskytov. služeb, výrobků,prací,výkonů a práv</t>
  </si>
  <si>
    <t>Komunální odpad - Př.z prodeje zboží (již nakoupen. za účelem prod.)</t>
  </si>
  <si>
    <t>Ost.komunální odpad - Př.z poskytov. služeb, výrobků,prací,výkonů a práv</t>
  </si>
  <si>
    <t>Ost.komunální odpad - Přijaté neinvestiční příspěvky a náhrady</t>
  </si>
  <si>
    <t>Správa - Př.z poskytov. služeb, výrobků,prací,výkonů a práv</t>
  </si>
  <si>
    <t>Správa - Přijaté neinvestiční příspěvky a náhrady</t>
  </si>
  <si>
    <t>Fin.operace - Příjem z úroků</t>
  </si>
  <si>
    <t>Fin.operace - Příjem z úroků - SF</t>
  </si>
  <si>
    <t>035</t>
  </si>
  <si>
    <t>Pardubický kraj - příspěvek na dopravní obslužnost na rok 2024 (již se neplatí)</t>
  </si>
  <si>
    <t>Lesní hospodářství - neivestiční výdaje</t>
  </si>
  <si>
    <t>Lesní hospodářství - investiční výdaje</t>
  </si>
  <si>
    <t>Průmysl a ostatní odvětví hospodářství - neivestiční výdaje</t>
  </si>
  <si>
    <t>Služby pro obyvatelstvo - neivestiční výdaje</t>
  </si>
  <si>
    <t>Služby pro obyvatelstvo - ivestiční výdaje</t>
  </si>
  <si>
    <t>Bezpečnost státu a právní ochrana - investiční výdaje</t>
  </si>
  <si>
    <t>Správa - neinvestiční výdaje</t>
  </si>
  <si>
    <t>Správa - investiční výdaje</t>
  </si>
  <si>
    <t>8115 - zapojení vl.fin.zdrojů - snížení (úspora)</t>
  </si>
  <si>
    <t>RO č. 10/2024</t>
  </si>
  <si>
    <t>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</si>
</sst>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&quot; Kč&quot;"/>
    <numFmt numFmtId="166" formatCode="#,##0&quot; Kč&quot;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color indexed="18"/>
      <name val="Arial"/>
      <family val="2"/>
      <charset val="238"/>
    </font>
    <font>
      <sz val="8.9499999999999993"/>
      <name val="Arial"/>
      <family val="2"/>
    </font>
    <font>
      <b/>
      <sz val="8.9499999999999993"/>
      <name val="Arial"/>
      <family val="2"/>
    </font>
    <font>
      <b/>
      <sz val="8.5"/>
      <color rgb="FF00008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</fills>
  <borders count="13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3" fillId="0" borderId="0"/>
  </cellStyleXfs>
  <cellXfs count="338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165" fontId="12" fillId="5" borderId="12" xfId="0" applyNumberFormat="1" applyFont="1" applyFill="1" applyBorder="1" applyAlignment="1">
      <alignment vertical="center"/>
    </xf>
    <xf numFmtId="0" fontId="20" fillId="0" borderId="0" xfId="0" applyFont="1" applyAlignment="1">
      <alignment horizontal="justify" vertical="center"/>
    </xf>
    <xf numFmtId="165" fontId="12" fillId="5" borderId="0" xfId="0" applyNumberFormat="1" applyFont="1" applyFill="1" applyAlignment="1">
      <alignment vertical="center"/>
    </xf>
    <xf numFmtId="165" fontId="12" fillId="5" borderId="0" xfId="0" applyNumberFormat="1" applyFont="1" applyFill="1"/>
    <xf numFmtId="3" fontId="26" fillId="6" borderId="13" xfId="0" applyNumberFormat="1" applyFont="1" applyFill="1" applyBorder="1" applyAlignment="1">
      <alignment horizontal="center" vertical="center" wrapText="1"/>
    </xf>
    <xf numFmtId="165" fontId="28" fillId="5" borderId="15" xfId="0" applyNumberFormat="1" applyFont="1" applyFill="1" applyBorder="1" applyAlignment="1">
      <alignment vertical="center" wrapText="1"/>
    </xf>
    <xf numFmtId="165" fontId="28" fillId="5" borderId="16" xfId="0" applyNumberFormat="1" applyFont="1" applyFill="1" applyBorder="1" applyAlignment="1">
      <alignment vertical="center" wrapText="1"/>
    </xf>
    <xf numFmtId="165" fontId="23" fillId="6" borderId="13" xfId="0" applyNumberFormat="1" applyFont="1" applyFill="1" applyBorder="1" applyAlignment="1">
      <alignment vertical="center" wrapText="1"/>
    </xf>
    <xf numFmtId="0" fontId="29" fillId="0" borderId="12" xfId="0" applyFont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17" xfId="0" applyFont="1" applyBorder="1" applyAlignment="1">
      <alignment vertical="center" wrapText="1"/>
    </xf>
    <xf numFmtId="165" fontId="28" fillId="5" borderId="18" xfId="0" applyNumberFormat="1" applyFont="1" applyFill="1" applyBorder="1" applyAlignment="1">
      <alignment horizontal="right" vertical="center" wrapText="1"/>
    </xf>
    <xf numFmtId="0" fontId="28" fillId="0" borderId="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165" fontId="28" fillId="0" borderId="14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166" fontId="28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5" fontId="28" fillId="5" borderId="20" xfId="0" applyNumberFormat="1" applyFont="1" applyFill="1" applyBorder="1" applyAlignment="1">
      <alignment vertical="center" wrapText="1"/>
    </xf>
    <xf numFmtId="165" fontId="28" fillId="5" borderId="21" xfId="0" applyNumberFormat="1" applyFont="1" applyFill="1" applyBorder="1" applyAlignment="1">
      <alignment vertical="center" wrapText="1"/>
    </xf>
    <xf numFmtId="165" fontId="23" fillId="6" borderId="13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7" fillId="0" borderId="0" xfId="1" applyFont="1"/>
    <xf numFmtId="164" fontId="58" fillId="11" borderId="24" xfId="3" applyNumberFormat="1" applyFont="1" applyFill="1" applyBorder="1" applyAlignment="1">
      <alignment vertical="center"/>
    </xf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0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4" fontId="44" fillId="11" borderId="7" xfId="3" applyNumberFormat="1" applyFont="1" applyFill="1" applyBorder="1" applyAlignment="1">
      <alignment vertical="center" wrapText="1"/>
    </xf>
    <xf numFmtId="164" fontId="61" fillId="11" borderId="7" xfId="3" applyNumberFormat="1" applyFont="1" applyFill="1" applyBorder="1" applyAlignment="1">
      <alignment vertical="center" wrapText="1"/>
    </xf>
    <xf numFmtId="165" fontId="5" fillId="5" borderId="18" xfId="0" applyNumberFormat="1" applyFont="1" applyFill="1" applyBorder="1" applyAlignment="1">
      <alignment horizontal="right" vertical="center" wrapText="1"/>
    </xf>
    <xf numFmtId="165" fontId="5" fillId="5" borderId="18" xfId="0" applyNumberFormat="1" applyFont="1" applyFill="1" applyBorder="1" applyAlignment="1">
      <alignment vertical="center" wrapText="1"/>
    </xf>
    <xf numFmtId="2" fontId="52" fillId="2" borderId="9" xfId="0" applyNumberFormat="1" applyFont="1" applyFill="1" applyBorder="1" applyAlignment="1">
      <alignment horizontal="left" vertical="center" wrapText="1"/>
    </xf>
    <xf numFmtId="2" fontId="53" fillId="2" borderId="45" xfId="0" applyNumberFormat="1" applyFont="1" applyFill="1" applyBorder="1" applyAlignment="1">
      <alignment horizontal="center" vertical="center" wrapText="1"/>
    </xf>
    <xf numFmtId="164" fontId="64" fillId="2" borderId="10" xfId="0" applyNumberFormat="1" applyFont="1" applyFill="1" applyBorder="1" applyAlignment="1">
      <alignment horizontal="right" vertical="center" wrapText="1"/>
    </xf>
    <xf numFmtId="164" fontId="58" fillId="2" borderId="11" xfId="0" applyNumberFormat="1" applyFont="1" applyFill="1" applyBorder="1" applyAlignment="1">
      <alignment horizontal="right" vertical="center" wrapText="1"/>
    </xf>
    <xf numFmtId="49" fontId="65" fillId="4" borderId="37" xfId="0" applyNumberFormat="1" applyFont="1" applyFill="1" applyBorder="1" applyAlignment="1">
      <alignment horizontal="left" vertical="center"/>
    </xf>
    <xf numFmtId="2" fontId="66" fillId="4" borderId="42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right" vertical="center"/>
    </xf>
    <xf numFmtId="164" fontId="58" fillId="4" borderId="38" xfId="0" applyNumberFormat="1" applyFont="1" applyFill="1" applyBorder="1" applyAlignment="1">
      <alignment horizontal="right" vertical="center"/>
    </xf>
    <xf numFmtId="49" fontId="65" fillId="4" borderId="4" xfId="0" applyNumberFormat="1" applyFont="1" applyFill="1" applyBorder="1" applyAlignment="1">
      <alignment horizontal="left" vertical="center"/>
    </xf>
    <xf numFmtId="2" fontId="66" fillId="4" borderId="17" xfId="0" applyNumberFormat="1" applyFont="1" applyFill="1" applyBorder="1" applyAlignment="1">
      <alignment vertical="center"/>
    </xf>
    <xf numFmtId="2" fontId="66" fillId="4" borderId="49" xfId="0" applyNumberFormat="1" applyFont="1" applyFill="1" applyBorder="1" applyAlignment="1">
      <alignment vertical="center"/>
    </xf>
    <xf numFmtId="2" fontId="66" fillId="4" borderId="43" xfId="0" applyNumberFormat="1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8" fillId="4" borderId="6" xfId="0" applyNumberFormat="1" applyFont="1" applyFill="1" applyBorder="1" applyAlignment="1">
      <alignment horizontal="right" vertical="center"/>
    </xf>
    <xf numFmtId="2" fontId="67" fillId="4" borderId="49" xfId="0" applyNumberFormat="1" applyFont="1" applyFill="1" applyBorder="1" applyAlignment="1">
      <alignment vertical="center"/>
    </xf>
    <xf numFmtId="2" fontId="67" fillId="4" borderId="43" xfId="0" applyNumberFormat="1" applyFont="1" applyFill="1" applyBorder="1" applyAlignment="1">
      <alignment horizontal="left" vertical="center"/>
    </xf>
    <xf numFmtId="49" fontId="65" fillId="4" borderId="35" xfId="0" applyNumberFormat="1" applyFont="1" applyFill="1" applyBorder="1" applyAlignment="1">
      <alignment horizontal="left" vertical="center"/>
    </xf>
    <xf numFmtId="2" fontId="66" fillId="4" borderId="54" xfId="0" applyNumberFormat="1" applyFont="1" applyFill="1" applyBorder="1" applyAlignment="1">
      <alignment vertical="center"/>
    </xf>
    <xf numFmtId="2" fontId="66" fillId="4" borderId="55" xfId="0" applyNumberFormat="1" applyFont="1" applyFill="1" applyBorder="1" applyAlignment="1">
      <alignment vertical="center"/>
    </xf>
    <xf numFmtId="2" fontId="66" fillId="4" borderId="44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8" fillId="4" borderId="36" xfId="0" applyNumberFormat="1" applyFont="1" applyFill="1" applyBorder="1" applyAlignment="1">
      <alignment horizontal="right" vertical="center"/>
    </xf>
    <xf numFmtId="164" fontId="68" fillId="10" borderId="34" xfId="0" applyNumberFormat="1" applyFont="1" applyFill="1" applyBorder="1" applyAlignment="1">
      <alignment vertical="center" wrapText="1"/>
    </xf>
    <xf numFmtId="164" fontId="69" fillId="10" borderId="40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Alignment="1">
      <alignment vertical="center" wrapText="1"/>
    </xf>
    <xf numFmtId="2" fontId="55" fillId="0" borderId="0" xfId="0" applyNumberFormat="1" applyFont="1" applyAlignment="1">
      <alignment horizontal="left" vertical="center"/>
    </xf>
    <xf numFmtId="2" fontId="52" fillId="2" borderId="27" xfId="0" applyNumberFormat="1" applyFont="1" applyFill="1" applyBorder="1" applyAlignment="1">
      <alignment horizontal="left" vertical="center" wrapText="1"/>
    </xf>
    <xf numFmtId="164" fontId="28" fillId="6" borderId="22" xfId="3" applyNumberFormat="1" applyFont="1" applyFill="1" applyBorder="1" applyAlignment="1">
      <alignment vertical="center" wrapText="1"/>
    </xf>
    <xf numFmtId="164" fontId="58" fillId="6" borderId="38" xfId="3" applyNumberFormat="1" applyFont="1" applyFill="1" applyBorder="1" applyAlignment="1">
      <alignment vertical="center"/>
    </xf>
    <xf numFmtId="0" fontId="46" fillId="4" borderId="0" xfId="0" applyFont="1" applyFill="1" applyAlignment="1">
      <alignment vertical="center" wrapText="1"/>
    </xf>
    <xf numFmtId="164" fontId="58" fillId="4" borderId="0" xfId="0" applyNumberFormat="1" applyFont="1" applyFill="1" applyAlignment="1">
      <alignment horizontal="right" vertical="center" wrapText="1"/>
    </xf>
    <xf numFmtId="2" fontId="71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4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2" fontId="53" fillId="2" borderId="26" xfId="0" applyNumberFormat="1" applyFont="1" applyFill="1" applyBorder="1" applyAlignment="1">
      <alignment horizontal="left" vertical="center" wrapText="1"/>
    </xf>
    <xf numFmtId="164" fontId="76" fillId="2" borderId="25" xfId="0" applyNumberFormat="1" applyFont="1" applyFill="1" applyBorder="1" applyAlignment="1">
      <alignment horizontal="right" vertical="center" wrapText="1"/>
    </xf>
    <xf numFmtId="0" fontId="30" fillId="4" borderId="29" xfId="0" applyFont="1" applyFill="1" applyBorder="1" applyAlignment="1">
      <alignment vertical="center" wrapText="1"/>
    </xf>
    <xf numFmtId="164" fontId="7" fillId="4" borderId="52" xfId="0" applyNumberFormat="1" applyFont="1" applyFill="1" applyBorder="1" applyAlignment="1">
      <alignment vertical="center"/>
    </xf>
    <xf numFmtId="49" fontId="44" fillId="6" borderId="37" xfId="3" applyNumberFormat="1" applyFont="1" applyFill="1" applyBorder="1" applyAlignment="1">
      <alignment horizontal="left" vertical="center" wrapText="1"/>
    </xf>
    <xf numFmtId="49" fontId="43" fillId="6" borderId="12" xfId="3" applyNumberFormat="1" applyFont="1" applyFill="1" applyBorder="1" applyAlignment="1">
      <alignment horizontal="left" vertical="center" wrapText="1"/>
    </xf>
    <xf numFmtId="0" fontId="61" fillId="4" borderId="60" xfId="0" applyFont="1" applyFill="1" applyBorder="1" applyAlignment="1">
      <alignment horizontal="left" vertical="center" wrapText="1"/>
    </xf>
    <xf numFmtId="0" fontId="62" fillId="4" borderId="29" xfId="0" applyFont="1" applyFill="1" applyBorder="1" applyAlignment="1">
      <alignment horizontal="left" vertical="center" wrapText="1"/>
    </xf>
    <xf numFmtId="0" fontId="61" fillId="4" borderId="61" xfId="0" applyFont="1" applyFill="1" applyBorder="1" applyAlignment="1">
      <alignment horizontal="left" vertical="center" wrapText="1"/>
    </xf>
    <xf numFmtId="0" fontId="62" fillId="4" borderId="62" xfId="0" applyFont="1" applyFill="1" applyBorder="1" applyAlignment="1">
      <alignment horizontal="left" vertical="center" wrapText="1"/>
    </xf>
    <xf numFmtId="0" fontId="30" fillId="4" borderId="62" xfId="0" applyFont="1" applyFill="1" applyBorder="1" applyAlignment="1">
      <alignment vertical="center" wrapText="1"/>
    </xf>
    <xf numFmtId="164" fontId="7" fillId="4" borderId="65" xfId="0" applyNumberFormat="1" applyFont="1" applyFill="1" applyBorder="1" applyAlignment="1">
      <alignment vertical="center"/>
    </xf>
    <xf numFmtId="0" fontId="30" fillId="4" borderId="32" xfId="0" applyFont="1" applyFill="1" applyBorder="1" applyAlignment="1">
      <alignment vertical="center" wrapText="1"/>
    </xf>
    <xf numFmtId="164" fontId="7" fillId="4" borderId="58" xfId="0" applyNumberFormat="1" applyFont="1" applyFill="1" applyBorder="1" applyAlignment="1">
      <alignment vertical="center"/>
    </xf>
    <xf numFmtId="164" fontId="61" fillId="11" borderId="22" xfId="3" applyNumberFormat="1" applyFont="1" applyFill="1" applyBorder="1" applyAlignment="1">
      <alignment vertical="center" wrapText="1"/>
    </xf>
    <xf numFmtId="164" fontId="58" fillId="11" borderId="23" xfId="3" applyNumberFormat="1" applyFont="1" applyFill="1" applyBorder="1" applyAlignment="1">
      <alignment vertical="center"/>
    </xf>
    <xf numFmtId="164" fontId="78" fillId="4" borderId="0" xfId="0" applyNumberFormat="1" applyFont="1" applyFill="1" applyAlignment="1">
      <alignment vertical="center" wrapText="1"/>
    </xf>
    <xf numFmtId="164" fontId="55" fillId="4" borderId="52" xfId="0" applyNumberFormat="1" applyFont="1" applyFill="1" applyBorder="1" applyAlignment="1">
      <alignment vertical="center"/>
    </xf>
    <xf numFmtId="0" fontId="61" fillId="4" borderId="59" xfId="0" applyFont="1" applyFill="1" applyBorder="1" applyAlignment="1">
      <alignment horizontal="left" vertical="center" wrapText="1"/>
    </xf>
    <xf numFmtId="0" fontId="62" fillId="4" borderId="32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4" borderId="0" xfId="0" applyNumberFormat="1" applyFont="1" applyFill="1" applyAlignment="1">
      <alignment vertical="center"/>
    </xf>
    <xf numFmtId="0" fontId="82" fillId="4" borderId="74" xfId="2" applyFont="1" applyFill="1" applyBorder="1" applyAlignment="1">
      <alignment vertical="center"/>
    </xf>
    <xf numFmtId="0" fontId="83" fillId="4" borderId="74" xfId="2" applyFont="1" applyFill="1" applyBorder="1" applyAlignment="1">
      <alignment vertical="center"/>
    </xf>
    <xf numFmtId="0" fontId="84" fillId="4" borderId="74" xfId="2" applyFont="1" applyFill="1" applyBorder="1" applyAlignment="1">
      <alignment vertical="center"/>
    </xf>
    <xf numFmtId="3" fontId="26" fillId="6" borderId="25" xfId="0" applyNumberFormat="1" applyFont="1" applyFill="1" applyBorder="1" applyAlignment="1">
      <alignment horizontal="center" vertical="center" wrapText="1"/>
    </xf>
    <xf numFmtId="165" fontId="5" fillId="14" borderId="75" xfId="2" applyNumberFormat="1" applyFont="1" applyFill="1" applyBorder="1" applyAlignment="1">
      <alignment vertical="center" wrapText="1"/>
    </xf>
    <xf numFmtId="165" fontId="23" fillId="6" borderId="25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center" vertical="center"/>
    </xf>
    <xf numFmtId="165" fontId="28" fillId="5" borderId="18" xfId="0" applyNumberFormat="1" applyFont="1" applyFill="1" applyBorder="1" applyAlignment="1">
      <alignment vertical="center" wrapText="1"/>
    </xf>
    <xf numFmtId="165" fontId="28" fillId="5" borderId="76" xfId="0" applyNumberFormat="1" applyFont="1" applyFill="1" applyBorder="1" applyAlignment="1">
      <alignment vertical="center" wrapText="1"/>
    </xf>
    <xf numFmtId="165" fontId="28" fillId="5" borderId="77" xfId="0" applyNumberFormat="1" applyFont="1" applyFill="1" applyBorder="1" applyAlignment="1">
      <alignment vertical="center" wrapText="1"/>
    </xf>
    <xf numFmtId="165" fontId="23" fillId="6" borderId="25" xfId="0" applyNumberFormat="1" applyFont="1" applyFill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15" borderId="82" xfId="2" applyNumberFormat="1" applyFont="1" applyFill="1" applyBorder="1" applyAlignment="1">
      <alignment horizontal="center" vertical="center"/>
    </xf>
    <xf numFmtId="49" fontId="88" fillId="15" borderId="83" xfId="2" applyNumberFormat="1" applyFont="1" applyFill="1" applyBorder="1" applyAlignment="1">
      <alignment horizontal="center" vertical="center"/>
    </xf>
    <xf numFmtId="49" fontId="89" fillId="15" borderId="83" xfId="2" applyNumberFormat="1" applyFont="1" applyFill="1" applyBorder="1" applyAlignment="1">
      <alignment horizontal="center" vertical="center"/>
    </xf>
    <xf numFmtId="49" fontId="90" fillId="15" borderId="83" xfId="7" applyNumberFormat="1" applyFont="1" applyFill="1" applyBorder="1" applyAlignment="1">
      <alignment horizontal="center" vertical="center"/>
    </xf>
    <xf numFmtId="4" fontId="90" fillId="15" borderId="83" xfId="7" applyNumberFormat="1" applyFont="1" applyFill="1" applyBorder="1" applyAlignment="1">
      <alignment horizontal="center" vertical="center"/>
    </xf>
    <xf numFmtId="0" fontId="90" fillId="15" borderId="84" xfId="7" applyFont="1" applyFill="1" applyBorder="1" applyAlignment="1">
      <alignment vertical="center"/>
    </xf>
    <xf numFmtId="0" fontId="2" fillId="0" borderId="0" xfId="7"/>
    <xf numFmtId="4" fontId="35" fillId="15" borderId="83" xfId="7" applyNumberFormat="1" applyFont="1" applyFill="1" applyBorder="1" applyAlignment="1">
      <alignment vertical="center"/>
    </xf>
    <xf numFmtId="0" fontId="35" fillId="15" borderId="84" xfId="7" applyFont="1" applyFill="1" applyBorder="1" applyAlignment="1">
      <alignment vertical="center"/>
    </xf>
    <xf numFmtId="0" fontId="35" fillId="0" borderId="0" xfId="7" applyFont="1"/>
    <xf numFmtId="0" fontId="95" fillId="0" borderId="0" xfId="3" applyFont="1" applyAlignment="1">
      <alignment vertical="center"/>
    </xf>
    <xf numFmtId="164" fontId="96" fillId="0" borderId="0" xfId="3" applyNumberFormat="1" applyFont="1" applyAlignment="1">
      <alignment vertical="center"/>
    </xf>
    <xf numFmtId="164" fontId="95" fillId="0" borderId="0" xfId="3" applyNumberFormat="1" applyFont="1" applyAlignment="1">
      <alignment horizontal="right" vertical="center"/>
    </xf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164" fontId="97" fillId="0" borderId="76" xfId="0" applyNumberFormat="1" applyFont="1" applyBorder="1" applyAlignment="1">
      <alignment horizontal="center" vertical="center" wrapText="1"/>
    </xf>
    <xf numFmtId="164" fontId="98" fillId="0" borderId="81" xfId="0" applyNumberFormat="1" applyFont="1" applyBorder="1" applyAlignment="1">
      <alignment horizontal="center" vertical="center" wrapText="1"/>
    </xf>
    <xf numFmtId="164" fontId="54" fillId="2" borderId="98" xfId="0" applyNumberFormat="1" applyFont="1" applyFill="1" applyBorder="1" applyAlignment="1">
      <alignment horizontal="center" vertical="center" wrapText="1"/>
    </xf>
    <xf numFmtId="164" fontId="54" fillId="2" borderId="99" xfId="0" applyNumberFormat="1" applyFont="1" applyFill="1" applyBorder="1" applyAlignment="1">
      <alignment horizontal="center" vertical="center" wrapText="1"/>
    </xf>
    <xf numFmtId="164" fontId="54" fillId="2" borderId="100" xfId="0" applyNumberFormat="1" applyFont="1" applyFill="1" applyBorder="1" applyAlignment="1">
      <alignment horizontal="center" vertical="center" wrapText="1"/>
    </xf>
    <xf numFmtId="164" fontId="68" fillId="10" borderId="69" xfId="0" applyNumberFormat="1" applyFont="1" applyFill="1" applyBorder="1" applyAlignment="1">
      <alignment vertical="center" wrapText="1"/>
    </xf>
    <xf numFmtId="164" fontId="68" fillId="10" borderId="101" xfId="0" applyNumberFormat="1" applyFont="1" applyFill="1" applyBorder="1" applyAlignment="1">
      <alignment vertical="center" wrapText="1"/>
    </xf>
    <xf numFmtId="164" fontId="69" fillId="10" borderId="101" xfId="0" applyNumberFormat="1" applyFont="1" applyFill="1" applyBorder="1" applyAlignment="1">
      <alignment vertical="center" wrapText="1"/>
    </xf>
    <xf numFmtId="2" fontId="99" fillId="0" borderId="0" xfId="0" applyNumberFormat="1" applyFont="1"/>
    <xf numFmtId="2" fontId="99" fillId="0" borderId="102" xfId="0" applyNumberFormat="1" applyFont="1" applyBorder="1"/>
    <xf numFmtId="164" fontId="47" fillId="0" borderId="0" xfId="0" applyNumberFormat="1" applyFont="1"/>
    <xf numFmtId="2" fontId="99" fillId="0" borderId="103" xfId="0" applyNumberFormat="1" applyFont="1" applyBorder="1"/>
    <xf numFmtId="2" fontId="99" fillId="0" borderId="104" xfId="0" applyNumberFormat="1" applyFont="1" applyBorder="1"/>
    <xf numFmtId="49" fontId="28" fillId="11" borderId="28" xfId="3" applyNumberFormat="1" applyFont="1" applyFill="1" applyBorder="1" applyAlignment="1">
      <alignment horizontal="left" vertical="center" wrapText="1"/>
    </xf>
    <xf numFmtId="49" fontId="23" fillId="11" borderId="29" xfId="3" applyNumberFormat="1" applyFont="1" applyFill="1" applyBorder="1" applyAlignment="1">
      <alignment vertical="center" wrapText="1"/>
    </xf>
    <xf numFmtId="164" fontId="58" fillId="9" borderId="73" xfId="1" applyNumberFormat="1" applyFont="1" applyFill="1" applyBorder="1" applyAlignment="1">
      <alignment horizontal="right" vertical="center"/>
    </xf>
    <xf numFmtId="164" fontId="58" fillId="9" borderId="68" xfId="1" applyNumberFormat="1" applyFont="1" applyFill="1" applyBorder="1" applyAlignment="1">
      <alignment horizontal="right" vertical="center"/>
    </xf>
    <xf numFmtId="164" fontId="58" fillId="9" borderId="71" xfId="1" applyNumberFormat="1" applyFont="1" applyFill="1" applyBorder="1" applyAlignment="1">
      <alignment horizontal="right" vertical="center"/>
    </xf>
    <xf numFmtId="0" fontId="103" fillId="0" borderId="0" xfId="1" applyFont="1"/>
    <xf numFmtId="4" fontId="77" fillId="0" borderId="0" xfId="0" applyNumberFormat="1" applyFont="1" applyAlignment="1">
      <alignment horizontal="right" vertical="center" wrapText="1"/>
    </xf>
    <xf numFmtId="4" fontId="73" fillId="0" borderId="0" xfId="0" applyNumberFormat="1" applyFont="1" applyAlignment="1">
      <alignment vertical="center"/>
    </xf>
    <xf numFmtId="49" fontId="28" fillId="7" borderId="30" xfId="3" applyNumberFormat="1" applyFont="1" applyFill="1" applyBorder="1" applyAlignment="1">
      <alignment horizontal="left" vertical="center" wrapText="1"/>
    </xf>
    <xf numFmtId="49" fontId="23" fillId="7" borderId="31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horizontal="right" vertical="center" wrapText="1"/>
    </xf>
    <xf numFmtId="164" fontId="37" fillId="7" borderId="24" xfId="3" applyNumberFormat="1" applyFont="1" applyFill="1" applyBorder="1" applyAlignment="1">
      <alignment vertical="center"/>
    </xf>
    <xf numFmtId="164" fontId="62" fillId="9" borderId="110" xfId="1" applyNumberFormat="1" applyFont="1" applyFill="1" applyBorder="1" applyAlignment="1">
      <alignment horizontal="right" vertical="center"/>
    </xf>
    <xf numFmtId="164" fontId="58" fillId="9" borderId="111" xfId="1" applyNumberFormat="1" applyFont="1" applyFill="1" applyBorder="1" applyAlignment="1">
      <alignment horizontal="right" vertical="center"/>
    </xf>
    <xf numFmtId="164" fontId="7" fillId="16" borderId="112" xfId="0" applyNumberFormat="1" applyFont="1" applyFill="1" applyBorder="1"/>
    <xf numFmtId="164" fontId="55" fillId="0" borderId="113" xfId="0" applyNumberFormat="1" applyFont="1" applyBorder="1"/>
    <xf numFmtId="164" fontId="70" fillId="0" borderId="76" xfId="0" applyNumberFormat="1" applyFont="1" applyBorder="1"/>
    <xf numFmtId="164" fontId="7" fillId="16" borderId="18" xfId="0" applyNumberFormat="1" applyFont="1" applyFill="1" applyBorder="1"/>
    <xf numFmtId="164" fontId="55" fillId="0" borderId="80" xfId="0" applyNumberFormat="1" applyFont="1" applyBorder="1"/>
    <xf numFmtId="164" fontId="70" fillId="0" borderId="80" xfId="0" applyNumberFormat="1" applyFont="1" applyBorder="1"/>
    <xf numFmtId="164" fontId="7" fillId="0" borderId="80" xfId="0" applyNumberFormat="1" applyFont="1" applyBorder="1"/>
    <xf numFmtId="164" fontId="7" fillId="16" borderId="16" xfId="0" applyNumberFormat="1" applyFont="1" applyFill="1" applyBorder="1"/>
    <xf numFmtId="164" fontId="55" fillId="0" borderId="79" xfId="0" applyNumberFormat="1" applyFont="1" applyBorder="1"/>
    <xf numFmtId="164" fontId="70" fillId="0" borderId="79" xfId="0" applyNumberFormat="1" applyFont="1" applyBorder="1"/>
    <xf numFmtId="164" fontId="69" fillId="10" borderId="115" xfId="0" applyNumberFormat="1" applyFont="1" applyFill="1" applyBorder="1" applyAlignment="1">
      <alignment vertical="center" wrapText="1"/>
    </xf>
    <xf numFmtId="0" fontId="56" fillId="4" borderId="0" xfId="3" applyFont="1" applyFill="1" applyAlignment="1">
      <alignment horizontal="left" vertical="center" wrapText="1"/>
    </xf>
    <xf numFmtId="164" fontId="26" fillId="4" borderId="0" xfId="3" applyNumberFormat="1" applyFont="1" applyFill="1" applyAlignment="1">
      <alignment vertical="center" wrapText="1"/>
    </xf>
    <xf numFmtId="0" fontId="57" fillId="4" borderId="0" xfId="1" applyFont="1" applyFill="1"/>
    <xf numFmtId="164" fontId="56" fillId="17" borderId="0" xfId="3" applyNumberFormat="1" applyFont="1" applyFill="1" applyAlignment="1">
      <alignment horizontal="right" vertical="center" wrapText="1"/>
    </xf>
    <xf numFmtId="164" fontId="69" fillId="4" borderId="116" xfId="0" applyNumberFormat="1" applyFont="1" applyFill="1" applyBorder="1" applyAlignment="1">
      <alignment vertical="center" wrapText="1"/>
    </xf>
    <xf numFmtId="164" fontId="69" fillId="4" borderId="103" xfId="0" applyNumberFormat="1" applyFont="1" applyFill="1" applyBorder="1" applyAlignment="1">
      <alignment vertical="center" wrapText="1"/>
    </xf>
    <xf numFmtId="164" fontId="55" fillId="16" borderId="25" xfId="0" applyNumberFormat="1" applyFont="1" applyFill="1" applyBorder="1"/>
    <xf numFmtId="164" fontId="55" fillId="0" borderId="25" xfId="0" applyNumberFormat="1" applyFont="1" applyBorder="1"/>
    <xf numFmtId="164" fontId="70" fillId="0" borderId="25" xfId="0" applyNumberFormat="1" applyFont="1" applyBorder="1"/>
    <xf numFmtId="164" fontId="54" fillId="2" borderId="117" xfId="0" applyNumberFormat="1" applyFont="1" applyFill="1" applyBorder="1" applyAlignment="1">
      <alignment horizontal="center" vertical="center" wrapText="1"/>
    </xf>
    <xf numFmtId="164" fontId="54" fillId="2" borderId="118" xfId="0" applyNumberFormat="1" applyFont="1" applyFill="1" applyBorder="1" applyAlignment="1">
      <alignment horizontal="center" vertical="center" wrapText="1"/>
    </xf>
    <xf numFmtId="164" fontId="58" fillId="13" borderId="115" xfId="0" applyNumberFormat="1" applyFont="1" applyFill="1" applyBorder="1" applyAlignment="1">
      <alignment vertical="center"/>
    </xf>
    <xf numFmtId="49" fontId="28" fillId="11" borderId="66" xfId="3" applyNumberFormat="1" applyFont="1" applyFill="1" applyBorder="1" applyAlignment="1">
      <alignment horizontal="left" vertical="center" wrapText="1"/>
    </xf>
    <xf numFmtId="49" fontId="23" fillId="11" borderId="67" xfId="3" applyNumberFormat="1" applyFont="1" applyFill="1" applyBorder="1" applyAlignment="1">
      <alignment vertical="center" wrapText="1"/>
    </xf>
    <xf numFmtId="164" fontId="101" fillId="12" borderId="105" xfId="1" applyNumberFormat="1" applyFont="1" applyFill="1" applyBorder="1" applyAlignment="1">
      <alignment vertical="center"/>
    </xf>
    <xf numFmtId="164" fontId="101" fillId="12" borderId="106" xfId="1" applyNumberFormat="1" applyFont="1" applyFill="1" applyBorder="1" applyAlignment="1">
      <alignment vertical="center"/>
    </xf>
    <xf numFmtId="164" fontId="101" fillId="12" borderId="108" xfId="1" applyNumberFormat="1" applyFont="1" applyFill="1" applyBorder="1" applyAlignment="1">
      <alignment vertical="center"/>
    </xf>
    <xf numFmtId="164" fontId="101" fillId="12" borderId="72" xfId="1" applyNumberFormat="1" applyFont="1" applyFill="1" applyBorder="1" applyAlignment="1">
      <alignment vertical="center"/>
    </xf>
    <xf numFmtId="164" fontId="104" fillId="12" borderId="107" xfId="1" applyNumberFormat="1" applyFont="1" applyFill="1" applyBorder="1" applyAlignment="1">
      <alignment vertical="center"/>
    </xf>
    <xf numFmtId="164" fontId="104" fillId="12" borderId="70" xfId="1" applyNumberFormat="1" applyFont="1" applyFill="1" applyBorder="1" applyAlignment="1">
      <alignment vertical="center"/>
    </xf>
    <xf numFmtId="164" fontId="104" fillId="0" borderId="109" xfId="1" applyNumberFormat="1" applyFont="1" applyBorder="1" applyAlignment="1">
      <alignment vertical="center"/>
    </xf>
    <xf numFmtId="49" fontId="91" fillId="4" borderId="88" xfId="2" applyNumberFormat="1" applyFont="1" applyFill="1" applyBorder="1" applyAlignment="1">
      <alignment horizontal="center" vertical="center"/>
    </xf>
    <xf numFmtId="49" fontId="91" fillId="4" borderId="89" xfId="2" applyNumberFormat="1" applyFont="1" applyFill="1" applyBorder="1" applyAlignment="1">
      <alignment horizontal="center" vertical="center"/>
    </xf>
    <xf numFmtId="49" fontId="92" fillId="4" borderId="89" xfId="2" applyNumberFormat="1" applyFont="1" applyFill="1" applyBorder="1" applyAlignment="1">
      <alignment horizontal="center" vertical="center"/>
    </xf>
    <xf numFmtId="49" fontId="91" fillId="4" borderId="95" xfId="2" applyNumberFormat="1" applyFont="1" applyFill="1" applyBorder="1" applyAlignment="1">
      <alignment horizontal="center" vertical="center"/>
    </xf>
    <xf numFmtId="49" fontId="91" fillId="4" borderId="96" xfId="2" applyNumberFormat="1" applyFont="1" applyFill="1" applyBorder="1" applyAlignment="1">
      <alignment horizontal="center" vertical="center"/>
    </xf>
    <xf numFmtId="49" fontId="92" fillId="4" borderId="96" xfId="2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vertical="center"/>
    </xf>
    <xf numFmtId="49" fontId="105" fillId="0" borderId="0" xfId="0" applyNumberFormat="1" applyFont="1" applyAlignment="1">
      <alignment horizontal="center" vertical="center"/>
    </xf>
    <xf numFmtId="49" fontId="105" fillId="0" borderId="0" xfId="7" applyNumberFormat="1" applyFont="1" applyAlignment="1">
      <alignment horizontal="center" vertical="center"/>
    </xf>
    <xf numFmtId="49" fontId="106" fillId="0" borderId="0" xfId="7" applyNumberFormat="1" applyFont="1" applyAlignment="1">
      <alignment horizontal="center" vertical="center"/>
    </xf>
    <xf numFmtId="4" fontId="106" fillId="0" borderId="0" xfId="7" applyNumberFormat="1" applyFont="1" applyAlignment="1">
      <alignment vertical="center"/>
    </xf>
    <xf numFmtId="0" fontId="106" fillId="0" borderId="0" xfId="7" applyFont="1" applyAlignment="1">
      <alignment vertical="center"/>
    </xf>
    <xf numFmtId="49" fontId="91" fillId="4" borderId="86" xfId="2" applyNumberFormat="1" applyFont="1" applyFill="1" applyBorder="1" applyAlignment="1">
      <alignment horizontal="center" vertical="center"/>
    </xf>
    <xf numFmtId="49" fontId="92" fillId="4" borderId="86" xfId="2" applyNumberFormat="1" applyFont="1" applyFill="1" applyBorder="1" applyAlignment="1">
      <alignment horizontal="center" vertical="center"/>
    </xf>
    <xf numFmtId="164" fontId="54" fillId="2" borderId="41" xfId="0" applyNumberFormat="1" applyFont="1" applyFill="1" applyBorder="1" applyAlignment="1">
      <alignment horizontal="center" vertical="center" wrapText="1"/>
    </xf>
    <xf numFmtId="49" fontId="91" fillId="4" borderId="85" xfId="2" applyNumberFormat="1" applyFont="1" applyFill="1" applyBorder="1" applyAlignment="1">
      <alignment horizontal="center" vertical="center"/>
    </xf>
    <xf numFmtId="49" fontId="94" fillId="4" borderId="86" xfId="7" applyNumberFormat="1" applyFont="1" applyFill="1" applyBorder="1" applyAlignment="1">
      <alignment horizontal="center" vertical="center"/>
    </xf>
    <xf numFmtId="4" fontId="94" fillId="4" borderId="86" xfId="7" applyNumberFormat="1" applyFont="1" applyFill="1" applyBorder="1" applyAlignment="1">
      <alignment vertical="center"/>
    </xf>
    <xf numFmtId="49" fontId="91" fillId="4" borderId="91" xfId="2" applyNumberFormat="1" applyFont="1" applyFill="1" applyBorder="1" applyAlignment="1">
      <alignment horizontal="center" vertical="center"/>
    </xf>
    <xf numFmtId="49" fontId="91" fillId="4" borderId="92" xfId="2" applyNumberFormat="1" applyFont="1" applyFill="1" applyBorder="1" applyAlignment="1">
      <alignment horizontal="center" vertical="center"/>
    </xf>
    <xf numFmtId="4" fontId="2" fillId="0" borderId="0" xfId="7" applyNumberFormat="1"/>
    <xf numFmtId="164" fontId="101" fillId="16" borderId="126" xfId="1" applyNumberFormat="1" applyFont="1" applyFill="1" applyBorder="1" applyAlignment="1">
      <alignment vertical="center"/>
    </xf>
    <xf numFmtId="164" fontId="101" fillId="0" borderId="127" xfId="1" applyNumberFormat="1" applyFont="1" applyBorder="1" applyAlignment="1">
      <alignment vertical="center"/>
    </xf>
    <xf numFmtId="49" fontId="92" fillId="4" borderId="92" xfId="2" applyNumberFormat="1" applyFont="1" applyFill="1" applyBorder="1" applyAlignment="1">
      <alignment horizontal="center" vertical="center"/>
    </xf>
    <xf numFmtId="165" fontId="12" fillId="7" borderId="12" xfId="0" applyNumberFormat="1" applyFont="1" applyFill="1" applyBorder="1" applyAlignment="1">
      <alignment vertical="center"/>
    </xf>
    <xf numFmtId="164" fontId="55" fillId="4" borderId="15" xfId="0" applyNumberFormat="1" applyFont="1" applyFill="1" applyBorder="1" applyAlignment="1">
      <alignment vertical="center"/>
    </xf>
    <xf numFmtId="164" fontId="55" fillId="4" borderId="78" xfId="0" applyNumberFormat="1" applyFont="1" applyFill="1" applyBorder="1" applyAlignment="1">
      <alignment vertical="center"/>
    </xf>
    <xf numFmtId="164" fontId="70" fillId="4" borderId="119" xfId="0" applyNumberFormat="1" applyFont="1" applyFill="1" applyBorder="1" applyAlignment="1">
      <alignment vertical="center"/>
    </xf>
    <xf numFmtId="164" fontId="55" fillId="4" borderId="18" xfId="0" applyNumberFormat="1" applyFont="1" applyFill="1" applyBorder="1" applyAlignment="1">
      <alignment vertical="center"/>
    </xf>
    <xf numFmtId="164" fontId="55" fillId="4" borderId="21" xfId="0" applyNumberFormat="1" applyFont="1" applyFill="1" applyBorder="1" applyAlignment="1">
      <alignment vertical="center"/>
    </xf>
    <xf numFmtId="164" fontId="55" fillId="4" borderId="120" xfId="0" applyNumberFormat="1" applyFont="1" applyFill="1" applyBorder="1" applyAlignment="1">
      <alignment vertical="center"/>
    </xf>
    <xf numFmtId="164" fontId="70" fillId="4" borderId="121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49" fontId="91" fillId="4" borderId="129" xfId="2" applyNumberFormat="1" applyFont="1" applyFill="1" applyBorder="1" applyAlignment="1">
      <alignment horizontal="center" vertical="center"/>
    </xf>
    <xf numFmtId="49" fontId="91" fillId="4" borderId="128" xfId="2" applyNumberFormat="1" applyFont="1" applyFill="1" applyBorder="1" applyAlignment="1">
      <alignment horizontal="center" vertical="center"/>
    </xf>
    <xf numFmtId="49" fontId="92" fillId="4" borderId="128" xfId="2" applyNumberFormat="1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108" fillId="0" borderId="128" xfId="0" applyFont="1" applyBorder="1" applyAlignment="1">
      <alignment horizontal="left" vertical="center"/>
    </xf>
    <xf numFmtId="0" fontId="109" fillId="0" borderId="128" xfId="0" applyFont="1" applyBorder="1" applyAlignment="1">
      <alignment horizontal="left" vertical="center"/>
    </xf>
    <xf numFmtId="49" fontId="94" fillId="4" borderId="128" xfId="7" applyNumberFormat="1" applyFont="1" applyFill="1" applyBorder="1" applyAlignment="1">
      <alignment horizontal="center" vertical="center"/>
    </xf>
    <xf numFmtId="4" fontId="0" fillId="0" borderId="128" xfId="0" applyNumberFormat="1" applyBorder="1" applyAlignment="1">
      <alignment vertical="center"/>
    </xf>
    <xf numFmtId="4" fontId="94" fillId="4" borderId="128" xfId="7" applyNumberFormat="1" applyFont="1" applyFill="1" applyBorder="1" applyAlignment="1">
      <alignment vertical="center"/>
    </xf>
    <xf numFmtId="0" fontId="108" fillId="0" borderId="89" xfId="0" applyFont="1" applyBorder="1" applyAlignment="1">
      <alignment horizontal="left" vertical="center"/>
    </xf>
    <xf numFmtId="0" fontId="109" fillId="0" borderId="89" xfId="0" applyFont="1" applyBorder="1" applyAlignment="1">
      <alignment horizontal="left" vertical="center"/>
    </xf>
    <xf numFmtId="49" fontId="94" fillId="4" borderId="89" xfId="7" applyNumberFormat="1" applyFont="1" applyFill="1" applyBorder="1" applyAlignment="1">
      <alignment horizontal="center" vertical="center"/>
    </xf>
    <xf numFmtId="4" fontId="0" fillId="0" borderId="89" xfId="0" applyNumberFormat="1" applyBorder="1" applyAlignment="1">
      <alignment vertical="center"/>
    </xf>
    <xf numFmtId="4" fontId="94" fillId="4" borderId="89" xfId="7" applyNumberFormat="1" applyFont="1" applyFill="1" applyBorder="1" applyAlignment="1">
      <alignment vertical="center"/>
    </xf>
    <xf numFmtId="4" fontId="8" fillId="0" borderId="89" xfId="0" applyNumberFormat="1" applyFont="1" applyBorder="1" applyAlignment="1">
      <alignment vertical="center"/>
    </xf>
    <xf numFmtId="0" fontId="108" fillId="0" borderId="96" xfId="0" applyFont="1" applyBorder="1" applyAlignment="1">
      <alignment horizontal="left" vertical="center"/>
    </xf>
    <xf numFmtId="0" fontId="109" fillId="0" borderId="96" xfId="0" applyFont="1" applyBorder="1" applyAlignment="1">
      <alignment horizontal="left" vertical="center"/>
    </xf>
    <xf numFmtId="49" fontId="94" fillId="4" borderId="96" xfId="7" applyNumberFormat="1" applyFont="1" applyFill="1" applyBorder="1" applyAlignment="1">
      <alignment horizontal="center" vertical="center"/>
    </xf>
    <xf numFmtId="4" fontId="0" fillId="0" borderId="96" xfId="0" applyNumberFormat="1" applyBorder="1" applyAlignment="1">
      <alignment vertical="center"/>
    </xf>
    <xf numFmtId="4" fontId="94" fillId="4" borderId="96" xfId="7" applyNumberFormat="1" applyFont="1" applyFill="1" applyBorder="1" applyAlignment="1">
      <alignment vertical="center"/>
    </xf>
    <xf numFmtId="0" fontId="108" fillId="0" borderId="130" xfId="0" applyFont="1" applyBorder="1" applyAlignment="1">
      <alignment horizontal="left" vertical="center"/>
    </xf>
    <xf numFmtId="0" fontId="108" fillId="0" borderId="90" xfId="0" applyFont="1" applyBorder="1" applyAlignment="1">
      <alignment horizontal="left" vertical="center"/>
    </xf>
    <xf numFmtId="0" fontId="108" fillId="0" borderId="97" xfId="0" applyFont="1" applyBorder="1" applyAlignment="1">
      <alignment horizontal="left" vertical="center"/>
    </xf>
    <xf numFmtId="0" fontId="108" fillId="0" borderId="92" xfId="0" applyFont="1" applyBorder="1" applyAlignment="1">
      <alignment horizontal="left" vertical="center"/>
    </xf>
    <xf numFmtId="0" fontId="109" fillId="0" borderId="92" xfId="0" applyFont="1" applyBorder="1" applyAlignment="1">
      <alignment horizontal="left" vertical="center"/>
    </xf>
    <xf numFmtId="49" fontId="94" fillId="4" borderId="92" xfId="7" applyNumberFormat="1" applyFont="1" applyFill="1" applyBorder="1" applyAlignment="1">
      <alignment horizontal="center" vertical="center"/>
    </xf>
    <xf numFmtId="4" fontId="0" fillId="0" borderId="92" xfId="0" applyNumberFormat="1" applyBorder="1" applyAlignment="1">
      <alignment vertical="center"/>
    </xf>
    <xf numFmtId="4" fontId="94" fillId="4" borderId="92" xfId="7" applyNumberFormat="1" applyFont="1" applyFill="1" applyBorder="1" applyAlignment="1">
      <alignment vertical="center"/>
    </xf>
    <xf numFmtId="2" fontId="53" fillId="2" borderId="26" xfId="0" applyNumberFormat="1" applyFont="1" applyFill="1" applyBorder="1" applyAlignment="1">
      <alignment horizontal="center" vertical="center" wrapText="1"/>
    </xf>
    <xf numFmtId="0" fontId="56" fillId="0" borderId="0" xfId="3" applyFont="1" applyAlignment="1">
      <alignment horizontal="left" vertical="center" wrapText="1"/>
    </xf>
    <xf numFmtId="0" fontId="108" fillId="0" borderId="94" xfId="0" applyFont="1" applyBorder="1" applyAlignment="1">
      <alignment horizontal="left" vertical="center"/>
    </xf>
    <xf numFmtId="0" fontId="108" fillId="0" borderId="124" xfId="0" applyFont="1" applyBorder="1" applyAlignment="1">
      <alignment horizontal="left" vertical="center"/>
    </xf>
    <xf numFmtId="0" fontId="109" fillId="0" borderId="124" xfId="0" applyFont="1" applyBorder="1" applyAlignment="1">
      <alignment horizontal="left" vertical="center"/>
    </xf>
    <xf numFmtId="49" fontId="94" fillId="4" borderId="124" xfId="7" applyNumberFormat="1" applyFont="1" applyFill="1" applyBorder="1" applyAlignment="1">
      <alignment horizontal="center" vertical="center"/>
    </xf>
    <xf numFmtId="0" fontId="108" fillId="0" borderId="122" xfId="0" applyFont="1" applyBorder="1" applyAlignment="1">
      <alignment horizontal="left" vertical="center"/>
    </xf>
    <xf numFmtId="0" fontId="109" fillId="0" borderId="122" xfId="0" applyFont="1" applyBorder="1" applyAlignment="1">
      <alignment horizontal="left" vertical="center"/>
    </xf>
    <xf numFmtId="49" fontId="94" fillId="4" borderId="122" xfId="7" applyNumberFormat="1" applyFont="1" applyFill="1" applyBorder="1" applyAlignment="1">
      <alignment horizontal="center" vertical="center"/>
    </xf>
    <xf numFmtId="49" fontId="92" fillId="4" borderId="123" xfId="2" applyNumberFormat="1" applyFont="1" applyFill="1" applyBorder="1" applyAlignment="1">
      <alignment horizontal="center" vertical="center"/>
    </xf>
    <xf numFmtId="0" fontId="109" fillId="0" borderId="123" xfId="0" applyFont="1" applyBorder="1" applyAlignment="1">
      <alignment horizontal="left" vertical="center"/>
    </xf>
    <xf numFmtId="49" fontId="94" fillId="4" borderId="123" xfId="7" applyNumberFormat="1" applyFont="1" applyFill="1" applyBorder="1" applyAlignment="1">
      <alignment horizontal="center" vertical="center"/>
    </xf>
    <xf numFmtId="4" fontId="0" fillId="0" borderId="93" xfId="0" applyNumberFormat="1" applyBorder="1" applyAlignment="1">
      <alignment vertical="center"/>
    </xf>
    <xf numFmtId="4" fontId="94" fillId="4" borderId="93" xfId="7" applyNumberFormat="1" applyFont="1" applyFill="1" applyBorder="1" applyAlignment="1">
      <alignment vertical="center"/>
    </xf>
    <xf numFmtId="0" fontId="108" fillId="0" borderId="125" xfId="0" applyFont="1" applyBorder="1" applyAlignment="1">
      <alignment horizontal="left" vertical="center"/>
    </xf>
    <xf numFmtId="49" fontId="108" fillId="0" borderId="123" xfId="0" applyNumberFormat="1" applyFont="1" applyBorder="1" applyAlignment="1">
      <alignment horizontal="left" vertical="center"/>
    </xf>
    <xf numFmtId="0" fontId="108" fillId="0" borderId="86" xfId="0" applyFont="1" applyBorder="1" applyAlignment="1">
      <alignment horizontal="left" vertical="center"/>
    </xf>
    <xf numFmtId="0" fontId="109" fillId="0" borderId="86" xfId="0" applyFont="1" applyBorder="1" applyAlignment="1">
      <alignment horizontal="left" vertical="center"/>
    </xf>
    <xf numFmtId="0" fontId="108" fillId="0" borderId="87" xfId="0" applyFont="1" applyBorder="1" applyAlignment="1">
      <alignment horizontal="left" vertical="center"/>
    </xf>
    <xf numFmtId="4" fontId="0" fillId="4" borderId="0" xfId="0" applyNumberFormat="1" applyFill="1"/>
    <xf numFmtId="164" fontId="110" fillId="10" borderId="114" xfId="0" applyNumberFormat="1" applyFont="1" applyFill="1" applyBorder="1" applyAlignment="1">
      <alignment vertical="center" wrapText="1"/>
    </xf>
    <xf numFmtId="0" fontId="27" fillId="6" borderId="13" xfId="0" applyFont="1" applyFill="1" applyBorder="1" applyAlignment="1">
      <alignment horizontal="left" vertical="center" wrapText="1"/>
    </xf>
    <xf numFmtId="0" fontId="27" fillId="5" borderId="20" xfId="0" applyFont="1" applyFill="1" applyBorder="1" applyAlignment="1">
      <alignment horizontal="left" vertical="center"/>
    </xf>
    <xf numFmtId="0" fontId="27" fillId="5" borderId="21" xfId="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3" fillId="6" borderId="13" xfId="0" applyFont="1" applyFill="1" applyBorder="1" applyAlignment="1">
      <alignment horizontal="lef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7" fillId="5" borderId="16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left" vertical="center"/>
    </xf>
    <xf numFmtId="0" fontId="20" fillId="5" borderId="12" xfId="0" applyFont="1" applyFill="1" applyBorder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81" fillId="0" borderId="0" xfId="2" applyFont="1" applyAlignment="1">
      <alignment horizontal="justify" vertical="center"/>
    </xf>
    <xf numFmtId="0" fontId="80" fillId="4" borderId="0" xfId="2" applyFont="1" applyFill="1" applyAlignment="1">
      <alignment horizontal="justify" vertical="center"/>
    </xf>
    <xf numFmtId="0" fontId="20" fillId="0" borderId="12" xfId="0" applyFont="1" applyBorder="1" applyAlignment="1">
      <alignment horizontal="justify" vertical="center"/>
    </xf>
    <xf numFmtId="0" fontId="20" fillId="0" borderId="0" xfId="0" applyFont="1" applyAlignment="1">
      <alignment horizontal="justify"/>
    </xf>
    <xf numFmtId="49" fontId="89" fillId="15" borderId="82" xfId="2" applyNumberFormat="1" applyFont="1" applyFill="1" applyBorder="1" applyAlignment="1">
      <alignment horizontal="left" vertical="center"/>
    </xf>
    <xf numFmtId="0" fontId="60" fillId="0" borderId="0" xfId="3" applyFont="1" applyAlignment="1">
      <alignment horizontal="left" vertical="center"/>
    </xf>
    <xf numFmtId="0" fontId="5" fillId="4" borderId="50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3" borderId="50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horizontal="left" vertical="center" wrapText="1"/>
    </xf>
    <xf numFmtId="164" fontId="56" fillId="8" borderId="13" xfId="3" applyNumberFormat="1" applyFont="1" applyFill="1" applyBorder="1" applyAlignment="1">
      <alignment horizontal="right" vertical="center" wrapText="1"/>
    </xf>
    <xf numFmtId="164" fontId="56" fillId="8" borderId="41" xfId="3" applyNumberFormat="1" applyFont="1" applyFill="1" applyBorder="1" applyAlignment="1">
      <alignment horizontal="right" vertical="center" wrapText="1"/>
    </xf>
    <xf numFmtId="2" fontId="53" fillId="2" borderId="26" xfId="0" applyNumberFormat="1" applyFont="1" applyFill="1" applyBorder="1" applyAlignment="1">
      <alignment horizontal="center" vertical="center" wrapText="1"/>
    </xf>
    <xf numFmtId="2" fontId="53" fillId="2" borderId="27" xfId="0" applyNumberFormat="1" applyFont="1" applyFill="1" applyBorder="1" applyAlignment="1">
      <alignment horizontal="center" vertical="center" wrapText="1"/>
    </xf>
    <xf numFmtId="2" fontId="66" fillId="4" borderId="46" xfId="0" applyNumberFormat="1" applyFont="1" applyFill="1" applyBorder="1" applyAlignment="1">
      <alignment horizontal="left" vertical="center"/>
    </xf>
    <xf numFmtId="2" fontId="66" fillId="4" borderId="48" xfId="0" applyNumberFormat="1" applyFont="1" applyFill="1" applyBorder="1" applyAlignment="1">
      <alignment horizontal="left" vertical="center"/>
    </xf>
    <xf numFmtId="0" fontId="46" fillId="10" borderId="39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3" xfId="0" applyFont="1" applyFill="1" applyBorder="1" applyAlignment="1">
      <alignment horizontal="left" vertical="center" wrapText="1"/>
    </xf>
    <xf numFmtId="0" fontId="46" fillId="4" borderId="116" xfId="0" applyFont="1" applyFill="1" applyBorder="1" applyAlignment="1">
      <alignment horizontal="left" vertical="center" wrapText="1"/>
    </xf>
    <xf numFmtId="0" fontId="46" fillId="4" borderId="103" xfId="0" applyFont="1" applyFill="1" applyBorder="1" applyAlignment="1">
      <alignment horizontal="left" vertical="center" wrapText="1"/>
    </xf>
    <xf numFmtId="2" fontId="55" fillId="0" borderId="116" xfId="0" applyNumberFormat="1" applyFont="1" applyBorder="1" applyAlignment="1">
      <alignment horizontal="left" vertical="center"/>
    </xf>
    <xf numFmtId="49" fontId="28" fillId="6" borderId="51" xfId="3" applyNumberFormat="1" applyFont="1" applyFill="1" applyBorder="1" applyAlignment="1">
      <alignment horizontal="left" vertical="center" wrapText="1"/>
    </xf>
    <xf numFmtId="49" fontId="28" fillId="6" borderId="47" xfId="3" applyNumberFormat="1" applyFont="1" applyFill="1" applyBorder="1" applyAlignment="1">
      <alignment horizontal="left" vertical="center" wrapText="1"/>
    </xf>
    <xf numFmtId="0" fontId="56" fillId="0" borderId="0" xfId="3" applyFont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left" vertical="center" wrapText="1"/>
    </xf>
    <xf numFmtId="2" fontId="66" fillId="4" borderId="17" xfId="0" applyNumberFormat="1" applyFont="1" applyFill="1" applyBorder="1" applyAlignment="1">
      <alignment horizontal="left" vertical="center"/>
    </xf>
    <xf numFmtId="2" fontId="66" fillId="4" borderId="49" xfId="0" applyNumberFormat="1" applyFont="1" applyFill="1" applyBorder="1" applyAlignment="1">
      <alignment horizontal="left" vertical="center"/>
    </xf>
    <xf numFmtId="49" fontId="102" fillId="7" borderId="31" xfId="3" applyNumberFormat="1" applyFont="1" applyFill="1" applyBorder="1" applyAlignment="1">
      <alignment horizontal="left" vertical="center" wrapText="1"/>
    </xf>
    <xf numFmtId="0" fontId="59" fillId="9" borderId="33" xfId="1" applyFont="1" applyFill="1" applyBorder="1" applyAlignment="1">
      <alignment horizontal="left" vertical="center"/>
    </xf>
    <xf numFmtId="0" fontId="59" fillId="9" borderId="34" xfId="1" applyFont="1" applyFill="1" applyBorder="1" applyAlignment="1">
      <alignment horizontal="left" vertical="center"/>
    </xf>
    <xf numFmtId="49" fontId="28" fillId="11" borderId="67" xfId="3" applyNumberFormat="1" applyFont="1" applyFill="1" applyBorder="1" applyAlignment="1">
      <alignment horizontal="left" vertical="center" wrapText="1"/>
    </xf>
    <xf numFmtId="49" fontId="28" fillId="11" borderId="29" xfId="3" applyNumberFormat="1" applyFont="1" applyFill="1" applyBorder="1" applyAlignment="1">
      <alignment horizontal="left" vertical="center" wrapText="1"/>
    </xf>
  </cellXfs>
  <cellStyles count="9">
    <cellStyle name="Excel Built-in Normal" xfId="1" xr:uid="{00000000-0005-0000-0000-000000000000}"/>
    <cellStyle name="Excel Built-in Normal 1" xfId="2" xr:uid="{00000000-0005-0000-0000-000001000000}"/>
    <cellStyle name="Excel Built-in Normal 3" xfId="7" xr:uid="{00000000-0005-0000-0000-000002000000}"/>
    <cellStyle name="Header" xfId="5" xr:uid="{00000000-0005-0000-0000-000003000000}"/>
    <cellStyle name="Normální" xfId="0" builtinId="0"/>
    <cellStyle name="Normální 2" xfId="4" xr:uid="{00000000-0005-0000-0000-000005000000}"/>
    <cellStyle name="Normální 3" xfId="3" xr:uid="{00000000-0005-0000-0000-000006000000}"/>
    <cellStyle name="Normální 4" xfId="6" xr:uid="{00000000-0005-0000-0000-000007000000}"/>
    <cellStyle name="Normální 4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"/>
  <sheetViews>
    <sheetView tabSelected="1" topLeftCell="A28" workbookViewId="0">
      <selection activeCell="I52" sqref="I52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99" t="s">
        <v>23</v>
      </c>
      <c r="B4" s="299"/>
      <c r="C4" s="299"/>
      <c r="D4" s="299"/>
    </row>
    <row r="5" spans="1:5" ht="15.75" customHeight="1" x14ac:dyDescent="0.25">
      <c r="A5" s="11" t="s">
        <v>81</v>
      </c>
      <c r="E5" s="6">
        <v>81000000</v>
      </c>
    </row>
    <row r="6" spans="1:5" s="5" customFormat="1" ht="15.75" customHeight="1" x14ac:dyDescent="0.25">
      <c r="A6" s="112" t="s">
        <v>112</v>
      </c>
      <c r="B6" s="113"/>
      <c r="C6" s="113"/>
      <c r="D6" s="113"/>
      <c r="E6" s="114">
        <v>18000</v>
      </c>
    </row>
    <row r="7" spans="1:5" s="5" customFormat="1" ht="15.75" customHeight="1" x14ac:dyDescent="0.25">
      <c r="A7" s="112" t="s">
        <v>138</v>
      </c>
      <c r="B7" s="113"/>
      <c r="C7" s="113"/>
      <c r="D7" s="113"/>
      <c r="E7" s="114">
        <v>200258</v>
      </c>
    </row>
    <row r="8" spans="1:5" s="5" customFormat="1" ht="15.75" customHeight="1" x14ac:dyDescent="0.25">
      <c r="A8" s="112" t="s">
        <v>141</v>
      </c>
      <c r="B8" s="113"/>
      <c r="C8" s="113"/>
      <c r="D8" s="113"/>
      <c r="E8" s="114">
        <v>3230266.01</v>
      </c>
    </row>
    <row r="9" spans="1:5" s="5" customFormat="1" ht="15.75" customHeight="1" x14ac:dyDescent="0.25">
      <c r="A9" s="112" t="s">
        <v>145</v>
      </c>
      <c r="B9" s="113"/>
      <c r="C9" s="113"/>
      <c r="D9" s="113"/>
      <c r="E9" s="114">
        <v>48000</v>
      </c>
    </row>
    <row r="10" spans="1:5" s="5" customFormat="1" ht="15.75" customHeight="1" x14ac:dyDescent="0.25">
      <c r="A10" s="112" t="s">
        <v>146</v>
      </c>
      <c r="B10" s="113"/>
      <c r="C10" s="113"/>
      <c r="D10" s="113"/>
      <c r="E10" s="114">
        <v>288000</v>
      </c>
    </row>
    <row r="11" spans="1:5" s="5" customFormat="1" ht="15.75" customHeight="1" x14ac:dyDescent="0.25">
      <c r="A11" s="112" t="s">
        <v>147</v>
      </c>
      <c r="B11" s="113"/>
      <c r="C11" s="113"/>
      <c r="D11" s="113"/>
      <c r="E11" s="114">
        <v>1123328.1399999999</v>
      </c>
    </row>
    <row r="12" spans="1:5" s="239" customFormat="1" ht="15.75" customHeight="1" x14ac:dyDescent="0.25">
      <c r="A12" s="112" t="s">
        <v>154</v>
      </c>
      <c r="B12" s="113"/>
      <c r="C12" s="113"/>
      <c r="D12" s="113"/>
      <c r="E12" s="114">
        <v>48000</v>
      </c>
    </row>
    <row r="13" spans="1:5" s="239" customFormat="1" ht="15.75" customHeight="1" x14ac:dyDescent="0.25">
      <c r="A13" s="112" t="s">
        <v>159</v>
      </c>
      <c r="B13" s="113"/>
      <c r="C13" s="113"/>
      <c r="D13" s="113"/>
      <c r="E13" s="114">
        <v>56286</v>
      </c>
    </row>
    <row r="14" spans="1:5" s="5" customFormat="1" ht="15.75" customHeight="1" x14ac:dyDescent="0.25">
      <c r="A14" s="112" t="s">
        <v>160</v>
      </c>
      <c r="B14" s="113"/>
      <c r="C14" s="113"/>
      <c r="D14" s="113"/>
      <c r="E14" s="114">
        <v>2269449.92</v>
      </c>
    </row>
    <row r="15" spans="1:5" s="239" customFormat="1" ht="15.75" customHeight="1" x14ac:dyDescent="0.25">
      <c r="A15" s="112" t="s">
        <v>164</v>
      </c>
      <c r="B15" s="113"/>
      <c r="C15" s="113"/>
      <c r="D15" s="113"/>
      <c r="E15" s="114">
        <f>SUM(E17:E18)</f>
        <v>-5281588.07</v>
      </c>
    </row>
    <row r="16" spans="1:5" ht="15.75" customHeight="1" x14ac:dyDescent="0.25">
      <c r="A16" s="300" t="s">
        <v>109</v>
      </c>
      <c r="B16" s="300"/>
      <c r="C16" s="300"/>
      <c r="D16" s="300"/>
      <c r="E16" s="115"/>
    </row>
    <row r="17" spans="1:5" ht="15.75" customHeight="1" x14ac:dyDescent="0.25">
      <c r="A17" s="301" t="s">
        <v>110</v>
      </c>
      <c r="B17" s="301"/>
      <c r="C17" s="301"/>
      <c r="D17" s="301"/>
      <c r="E17" s="115">
        <v>0</v>
      </c>
    </row>
    <row r="18" spans="1:5" ht="15.75" customHeight="1" thickBot="1" x14ac:dyDescent="0.3">
      <c r="A18" s="116" t="s">
        <v>111</v>
      </c>
      <c r="B18" s="117"/>
      <c r="C18" s="117"/>
      <c r="D18" s="118"/>
      <c r="E18" s="115">
        <v>-5281588.07</v>
      </c>
    </row>
    <row r="19" spans="1:5" ht="15.75" customHeight="1" x14ac:dyDescent="0.25">
      <c r="A19" s="302" t="s">
        <v>24</v>
      </c>
      <c r="B19" s="302"/>
      <c r="C19" s="302"/>
      <c r="D19" s="302"/>
      <c r="E19" s="231">
        <f>SUM(E5:E15)</f>
        <v>83000000</v>
      </c>
    </row>
    <row r="20" spans="1:5" ht="15.75" customHeight="1" x14ac:dyDescent="0.25">
      <c r="A20" s="13"/>
      <c r="E20" s="115"/>
    </row>
    <row r="21" spans="1:5" ht="15.75" customHeight="1" x14ac:dyDescent="0.25">
      <c r="A21" s="299" t="s">
        <v>25</v>
      </c>
      <c r="B21" s="299"/>
      <c r="C21" s="299"/>
      <c r="D21" s="299"/>
      <c r="E21" s="115"/>
    </row>
    <row r="22" spans="1:5" ht="15.75" customHeight="1" x14ac:dyDescent="0.25">
      <c r="A22" s="11" t="s">
        <v>81</v>
      </c>
      <c r="E22" s="115">
        <v>96000000</v>
      </c>
    </row>
    <row r="23" spans="1:5" s="5" customFormat="1" ht="15.75" customHeight="1" x14ac:dyDescent="0.25">
      <c r="A23" s="112" t="s">
        <v>112</v>
      </c>
      <c r="B23" s="113"/>
      <c r="C23" s="113"/>
      <c r="D23" s="113"/>
      <c r="E23" s="114">
        <v>18000</v>
      </c>
    </row>
    <row r="24" spans="1:5" s="5" customFormat="1" ht="15.75" customHeight="1" x14ac:dyDescent="0.25">
      <c r="A24" s="112" t="s">
        <v>138</v>
      </c>
      <c r="B24" s="113"/>
      <c r="C24" s="113"/>
      <c r="D24" s="113"/>
      <c r="E24" s="114">
        <v>200258</v>
      </c>
    </row>
    <row r="25" spans="1:5" s="5" customFormat="1" ht="15.75" customHeight="1" x14ac:dyDescent="0.25">
      <c r="A25" s="112" t="s">
        <v>141</v>
      </c>
      <c r="B25" s="113"/>
      <c r="C25" s="113"/>
      <c r="D25" s="113"/>
      <c r="E25" s="114">
        <v>3230266.01</v>
      </c>
    </row>
    <row r="26" spans="1:5" s="5" customFormat="1" ht="15.75" customHeight="1" x14ac:dyDescent="0.25">
      <c r="A26" s="112" t="s">
        <v>145</v>
      </c>
      <c r="B26" s="113"/>
      <c r="C26" s="113"/>
      <c r="D26" s="113"/>
      <c r="E26" s="114">
        <v>48000</v>
      </c>
    </row>
    <row r="27" spans="1:5" s="5" customFormat="1" ht="15.75" customHeight="1" x14ac:dyDescent="0.25">
      <c r="A27" s="112" t="s">
        <v>146</v>
      </c>
      <c r="B27" s="113"/>
      <c r="C27" s="113"/>
      <c r="D27" s="113"/>
      <c r="E27" s="114">
        <v>288000</v>
      </c>
    </row>
    <row r="28" spans="1:5" s="5" customFormat="1" ht="15.75" customHeight="1" x14ac:dyDescent="0.25">
      <c r="A28" s="112" t="s">
        <v>147</v>
      </c>
      <c r="B28" s="113"/>
      <c r="C28" s="113"/>
      <c r="D28" s="113"/>
      <c r="E28" s="114">
        <v>1123328.1399999999</v>
      </c>
    </row>
    <row r="29" spans="1:5" s="239" customFormat="1" ht="15.75" customHeight="1" x14ac:dyDescent="0.25">
      <c r="A29" s="112" t="s">
        <v>154</v>
      </c>
      <c r="B29" s="113"/>
      <c r="C29" s="113"/>
      <c r="D29" s="113"/>
      <c r="E29" s="114">
        <v>48000</v>
      </c>
    </row>
    <row r="30" spans="1:5" s="239" customFormat="1" ht="15.75" customHeight="1" x14ac:dyDescent="0.25">
      <c r="A30" s="112" t="s">
        <v>159</v>
      </c>
      <c r="B30" s="113"/>
      <c r="C30" s="113"/>
      <c r="D30" s="113"/>
      <c r="E30" s="114">
        <v>56286</v>
      </c>
    </row>
    <row r="31" spans="1:5" s="5" customFormat="1" ht="15.75" customHeight="1" x14ac:dyDescent="0.25">
      <c r="A31" s="112" t="s">
        <v>160</v>
      </c>
      <c r="B31" s="113"/>
      <c r="C31" s="113"/>
      <c r="D31" s="113"/>
      <c r="E31" s="114">
        <v>2269449.92</v>
      </c>
    </row>
    <row r="32" spans="1:5" s="239" customFormat="1" ht="15.75" customHeight="1" x14ac:dyDescent="0.25">
      <c r="A32" s="112" t="s">
        <v>164</v>
      </c>
      <c r="B32" s="113"/>
      <c r="C32" s="113"/>
      <c r="D32" s="113"/>
      <c r="E32" s="114">
        <f>SUM(E34:E35)</f>
        <v>-11281588.07</v>
      </c>
    </row>
    <row r="33" spans="1:7" ht="15.75" customHeight="1" x14ac:dyDescent="0.25">
      <c r="A33" s="300" t="s">
        <v>109</v>
      </c>
      <c r="B33" s="300"/>
      <c r="C33" s="300"/>
      <c r="D33" s="300"/>
      <c r="E33" s="115"/>
    </row>
    <row r="34" spans="1:7" ht="15.75" customHeight="1" x14ac:dyDescent="0.25">
      <c r="A34" s="301" t="s">
        <v>110</v>
      </c>
      <c r="B34" s="301"/>
      <c r="C34" s="301"/>
      <c r="D34" s="301"/>
      <c r="E34" s="115">
        <v>0</v>
      </c>
    </row>
    <row r="35" spans="1:7" ht="15.75" customHeight="1" thickBot="1" x14ac:dyDescent="0.3">
      <c r="A35" s="116" t="s">
        <v>111</v>
      </c>
      <c r="B35" s="117"/>
      <c r="C35" s="117"/>
      <c r="D35" s="118"/>
      <c r="E35" s="115">
        <v>-11281588.07</v>
      </c>
      <c r="G35" s="244"/>
    </row>
    <row r="36" spans="1:7" ht="15.75" customHeight="1" x14ac:dyDescent="0.25">
      <c r="A36" s="302" t="s">
        <v>26</v>
      </c>
      <c r="B36" s="302"/>
      <c r="C36" s="302"/>
      <c r="D36" s="302"/>
      <c r="E36" s="12">
        <f>SUM(E22:E32)</f>
        <v>92000000</v>
      </c>
    </row>
    <row r="37" spans="1:7" ht="15.75" customHeight="1" x14ac:dyDescent="0.25">
      <c r="A37" s="13"/>
      <c r="E37" s="14"/>
    </row>
    <row r="38" spans="1:7" ht="15.75" customHeight="1" x14ac:dyDescent="0.25">
      <c r="A38" s="299" t="s">
        <v>27</v>
      </c>
      <c r="B38" s="299"/>
      <c r="C38" s="299"/>
      <c r="D38" s="299"/>
      <c r="E38" s="14"/>
    </row>
    <row r="39" spans="1:7" ht="15.75" customHeight="1" x14ac:dyDescent="0.25">
      <c r="A39" s="303" t="s">
        <v>82</v>
      </c>
      <c r="B39" s="303"/>
      <c r="C39" s="303"/>
      <c r="D39" s="303"/>
      <c r="E39" s="15">
        <v>16736851.5</v>
      </c>
    </row>
    <row r="40" spans="1:7" ht="15.75" customHeight="1" x14ac:dyDescent="0.25">
      <c r="A40" s="303" t="s">
        <v>165</v>
      </c>
      <c r="B40" s="303"/>
      <c r="C40" s="303"/>
      <c r="D40" s="303"/>
      <c r="E40" s="15">
        <v>-6000000</v>
      </c>
    </row>
    <row r="41" spans="1:7" ht="15.75" customHeight="1" thickBot="1" x14ac:dyDescent="0.3">
      <c r="A41" s="303" t="s">
        <v>83</v>
      </c>
      <c r="B41" s="303"/>
      <c r="C41" s="303"/>
      <c r="D41" s="303"/>
      <c r="E41" s="14">
        <v>-1736851.5</v>
      </c>
    </row>
    <row r="42" spans="1:7" ht="15.75" customHeight="1" x14ac:dyDescent="0.25">
      <c r="A42" s="298" t="s">
        <v>28</v>
      </c>
      <c r="B42" s="298"/>
      <c r="C42" s="298"/>
      <c r="D42" s="298"/>
      <c r="E42" s="12">
        <f>SUM(E39:E41)</f>
        <v>9000000</v>
      </c>
    </row>
    <row r="43" spans="1:7" ht="15.75" customHeight="1" x14ac:dyDescent="0.25"/>
    <row r="44" spans="1:7" ht="15.75" customHeight="1" thickBot="1" x14ac:dyDescent="0.3">
      <c r="A44" s="7" t="s">
        <v>29</v>
      </c>
      <c r="B44" s="8"/>
      <c r="C44" s="8"/>
      <c r="D44" s="8"/>
      <c r="E44" s="9"/>
    </row>
    <row r="45" spans="1:7" ht="15.75" customHeight="1" thickBot="1" x14ac:dyDescent="0.3">
      <c r="A45" s="294" t="s">
        <v>30</v>
      </c>
      <c r="B45" s="294"/>
      <c r="C45" s="16" t="s">
        <v>86</v>
      </c>
      <c r="D45" s="16" t="s">
        <v>113</v>
      </c>
      <c r="E45" s="119" t="s">
        <v>114</v>
      </c>
    </row>
    <row r="46" spans="1:7" ht="15.75" customHeight="1" x14ac:dyDescent="0.25">
      <c r="A46" s="295" t="s">
        <v>84</v>
      </c>
      <c r="B46" s="295"/>
      <c r="C46" s="17">
        <f>SUM(E5)</f>
        <v>81000000</v>
      </c>
      <c r="D46" s="17">
        <f>SUM(E6:E15)</f>
        <v>1999999.9999999991</v>
      </c>
      <c r="E46" s="120">
        <f>SUM(C46+D46)</f>
        <v>83000000</v>
      </c>
    </row>
    <row r="47" spans="1:7" ht="15.75" customHeight="1" thickBot="1" x14ac:dyDescent="0.3">
      <c r="A47" s="296" t="s">
        <v>85</v>
      </c>
      <c r="B47" s="296"/>
      <c r="C47" s="18">
        <f>SUM(E22)</f>
        <v>96000000</v>
      </c>
      <c r="D47" s="18">
        <f>SUM(E23+E24+E25+E26+E27+E28+E29+E30+E31+E32)</f>
        <v>-4000000.0000000009</v>
      </c>
      <c r="E47" s="120">
        <f>SUM(C47+D47)</f>
        <v>92000000</v>
      </c>
    </row>
    <row r="48" spans="1:7" ht="15.75" customHeight="1" thickBot="1" x14ac:dyDescent="0.3">
      <c r="A48" s="297" t="s">
        <v>31</v>
      </c>
      <c r="B48" s="297"/>
      <c r="C48" s="19">
        <f>SUM(C46-C47)</f>
        <v>-15000000</v>
      </c>
      <c r="D48" s="19">
        <f t="shared" ref="D48:E48" si="0">SUM(D46-D47)</f>
        <v>6000000</v>
      </c>
      <c r="E48" s="121">
        <f t="shared" si="0"/>
        <v>-9000000</v>
      </c>
    </row>
    <row r="49" spans="1:5" ht="15.75" customHeight="1" thickBot="1" x14ac:dyDescent="0.3">
      <c r="A49" s="20"/>
      <c r="B49" s="20"/>
      <c r="C49" s="20"/>
      <c r="D49" s="122"/>
      <c r="E49" s="21"/>
    </row>
    <row r="50" spans="1:5" ht="15.75" customHeight="1" thickBot="1" x14ac:dyDescent="0.3">
      <c r="A50" s="290" t="s">
        <v>32</v>
      </c>
      <c r="B50" s="290"/>
      <c r="C50" s="16" t="s">
        <v>86</v>
      </c>
      <c r="D50" s="16" t="s">
        <v>113</v>
      </c>
      <c r="E50" s="119" t="s">
        <v>114</v>
      </c>
    </row>
    <row r="51" spans="1:5" ht="25.5" customHeight="1" x14ac:dyDescent="0.25">
      <c r="A51" s="22" t="s">
        <v>33</v>
      </c>
      <c r="B51" s="23" t="s">
        <v>34</v>
      </c>
      <c r="C51" s="52">
        <f>SUM(E39)</f>
        <v>16736851.5</v>
      </c>
      <c r="D51" s="24">
        <f>SUM(E40)</f>
        <v>-6000000</v>
      </c>
      <c r="E51" s="120">
        <f>SUM(C51+D51)</f>
        <v>10736851.5</v>
      </c>
    </row>
    <row r="52" spans="1:5" ht="25.5" customHeight="1" x14ac:dyDescent="0.25">
      <c r="A52" s="22" t="s">
        <v>66</v>
      </c>
      <c r="B52" s="23" t="s">
        <v>43</v>
      </c>
      <c r="C52" s="24">
        <v>0</v>
      </c>
      <c r="D52" s="24">
        <v>0</v>
      </c>
      <c r="E52" s="120">
        <f>SUM(C52+D52)</f>
        <v>0</v>
      </c>
    </row>
    <row r="53" spans="1:5" ht="25.5" customHeight="1" x14ac:dyDescent="0.25">
      <c r="A53" s="22" t="s">
        <v>35</v>
      </c>
      <c r="B53" s="23" t="s">
        <v>36</v>
      </c>
      <c r="C53" s="53">
        <f>SUM(E41)</f>
        <v>-1736851.5</v>
      </c>
      <c r="D53" s="123">
        <v>0</v>
      </c>
      <c r="E53" s="120">
        <f>SUM(C53+D53)</f>
        <v>-1736851.5</v>
      </c>
    </row>
    <row r="54" spans="1:5" ht="15.75" customHeight="1" thickBot="1" x14ac:dyDescent="0.3">
      <c r="A54" s="25" t="s">
        <v>37</v>
      </c>
      <c r="B54" s="26" t="s">
        <v>38</v>
      </c>
      <c r="C54" s="27">
        <v>0</v>
      </c>
      <c r="D54" s="27">
        <v>0</v>
      </c>
      <c r="E54" s="120">
        <f>SUM(C54+D54)</f>
        <v>0</v>
      </c>
    </row>
    <row r="55" spans="1:5" ht="15.75" customHeight="1" thickBot="1" x14ac:dyDescent="0.3">
      <c r="A55" s="290" t="s">
        <v>39</v>
      </c>
      <c r="B55" s="290"/>
      <c r="C55" s="19">
        <f>SUM(C51:C54)</f>
        <v>15000000</v>
      </c>
      <c r="D55" s="19">
        <f t="shared" ref="D55:E55" si="1">SUM(D51:D54)</f>
        <v>-6000000</v>
      </c>
      <c r="E55" s="121">
        <f t="shared" si="1"/>
        <v>9000000</v>
      </c>
    </row>
    <row r="56" spans="1:5" ht="15.75" customHeight="1" thickBot="1" x14ac:dyDescent="0.3">
      <c r="A56" s="28"/>
      <c r="B56" s="28"/>
      <c r="C56" s="29"/>
      <c r="D56" s="29"/>
      <c r="E56" s="30"/>
    </row>
    <row r="57" spans="1:5" ht="15.75" customHeight="1" thickBot="1" x14ac:dyDescent="0.3">
      <c r="A57" s="290" t="s">
        <v>40</v>
      </c>
      <c r="B57" s="290"/>
      <c r="C57" s="16" t="s">
        <v>86</v>
      </c>
      <c r="D57" s="16" t="s">
        <v>113</v>
      </c>
      <c r="E57" s="119" t="s">
        <v>114</v>
      </c>
    </row>
    <row r="58" spans="1:5" ht="15.75" customHeight="1" x14ac:dyDescent="0.25">
      <c r="A58" s="291" t="s">
        <v>41</v>
      </c>
      <c r="B58" s="291"/>
      <c r="C58" s="31">
        <f>SUM(C46+C51+C52)</f>
        <v>97736851.5</v>
      </c>
      <c r="D58" s="31">
        <f t="shared" ref="D58:E58" si="2">SUM(D46+D51+D52)</f>
        <v>-4000000.0000000009</v>
      </c>
      <c r="E58" s="124">
        <f t="shared" si="2"/>
        <v>93736851.5</v>
      </c>
    </row>
    <row r="59" spans="1:5" ht="15.75" customHeight="1" thickBot="1" x14ac:dyDescent="0.3">
      <c r="A59" s="292" t="s">
        <v>42</v>
      </c>
      <c r="B59" s="292"/>
      <c r="C59" s="32">
        <f>SUM(C47-C53)</f>
        <v>97736851.5</v>
      </c>
      <c r="D59" s="32">
        <f t="shared" ref="D59:E59" si="3">SUM(D47-D53)</f>
        <v>-4000000.0000000009</v>
      </c>
      <c r="E59" s="125">
        <f t="shared" si="3"/>
        <v>93736851.5</v>
      </c>
    </row>
    <row r="60" spans="1:5" ht="15.75" customHeight="1" thickBot="1" x14ac:dyDescent="0.3">
      <c r="A60" s="28"/>
      <c r="B60" s="28"/>
      <c r="C60" s="33">
        <f>SUM(C58-C59)</f>
        <v>0</v>
      </c>
      <c r="D60" s="33">
        <f t="shared" ref="D60:E60" si="4">SUM(D58-D59)</f>
        <v>0</v>
      </c>
      <c r="E60" s="126">
        <f t="shared" si="4"/>
        <v>0</v>
      </c>
    </row>
    <row r="61" spans="1:5" ht="15.75" customHeight="1" x14ac:dyDescent="0.25"/>
    <row r="62" spans="1:5" ht="15.75" customHeight="1" x14ac:dyDescent="0.25">
      <c r="A62" s="293" t="s">
        <v>20</v>
      </c>
      <c r="B62" s="293"/>
      <c r="C62" s="293"/>
      <c r="D62" s="293"/>
      <c r="E62" s="34"/>
    </row>
    <row r="63" spans="1:5" s="5" customFormat="1" ht="15.75" customHeight="1" x14ac:dyDescent="0.25">
      <c r="E63" s="6"/>
    </row>
    <row r="64" spans="1:5" s="5" customFormat="1" ht="15.75" customHeight="1" x14ac:dyDescent="0.25">
      <c r="E64" s="6"/>
    </row>
    <row r="65" spans="1:5" s="5" customFormat="1" ht="15.75" customHeight="1" x14ac:dyDescent="0.25">
      <c r="E65" s="6"/>
    </row>
    <row r="66" spans="1:5" ht="15.75" customHeight="1" x14ac:dyDescent="0.25"/>
    <row r="67" spans="1:5" s="3" customFormat="1" ht="15.75" customHeight="1" x14ac:dyDescent="0.25">
      <c r="A67" s="5"/>
      <c r="B67" s="5"/>
      <c r="C67" s="5"/>
      <c r="D67" s="5"/>
      <c r="E67" s="6"/>
    </row>
    <row r="70" spans="1:5" s="4" customFormat="1" x14ac:dyDescent="0.25">
      <c r="A70" s="5"/>
      <c r="B70" s="5"/>
      <c r="C70" s="5"/>
      <c r="D70" s="5"/>
      <c r="E70" s="6"/>
    </row>
  </sheetData>
  <mergeCells count="23">
    <mergeCell ref="A42:D42"/>
    <mergeCell ref="A4:D4"/>
    <mergeCell ref="A16:D16"/>
    <mergeCell ref="A17:D17"/>
    <mergeCell ref="A19:D19"/>
    <mergeCell ref="A21:D21"/>
    <mergeCell ref="A33:D33"/>
    <mergeCell ref="A34:D34"/>
    <mergeCell ref="A36:D36"/>
    <mergeCell ref="A38:D38"/>
    <mergeCell ref="A39:D39"/>
    <mergeCell ref="A41:D41"/>
    <mergeCell ref="A40:D40"/>
    <mergeCell ref="A57:B57"/>
    <mergeCell ref="A58:B58"/>
    <mergeCell ref="A59:B59"/>
    <mergeCell ref="A62:D62"/>
    <mergeCell ref="A45:B45"/>
    <mergeCell ref="A46:B46"/>
    <mergeCell ref="A47:B47"/>
    <mergeCell ref="A48:B48"/>
    <mergeCell ref="A50:B50"/>
    <mergeCell ref="A55:B55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8"/>
  <sheetViews>
    <sheetView topLeftCell="A43" workbookViewId="0">
      <selection activeCell="L69" sqref="L69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3.7109375" customWidth="1"/>
    <col min="14" max="14" width="61.28515625" customWidth="1"/>
    <col min="15" max="15" width="12" bestFit="1" customWidth="1"/>
  </cols>
  <sheetData>
    <row r="1" spans="1:14" s="1" customFormat="1" ht="11.45" customHeight="1" x14ac:dyDescent="0.25">
      <c r="A1" s="5"/>
      <c r="B1" s="5"/>
      <c r="C1" s="5"/>
      <c r="D1" s="5"/>
      <c r="E1" s="6"/>
    </row>
    <row r="2" spans="1:14" s="1" customFormat="1" ht="15.75" customHeight="1" x14ac:dyDescent="0.25">
      <c r="A2" s="213" t="s">
        <v>166</v>
      </c>
      <c r="B2" s="214"/>
      <c r="C2" s="214"/>
      <c r="D2" s="214"/>
      <c r="E2" s="214"/>
      <c r="F2" s="214"/>
      <c r="G2" s="215"/>
      <c r="H2" s="215"/>
      <c r="I2" s="215"/>
      <c r="J2" s="215"/>
      <c r="K2" s="216"/>
      <c r="L2" s="217"/>
      <c r="M2" s="217"/>
      <c r="N2" s="218"/>
    </row>
    <row r="3" spans="1:14" ht="2.4500000000000002" customHeight="1" thickBot="1" x14ac:dyDescent="0.3">
      <c r="A3" s="127"/>
      <c r="B3" s="127"/>
      <c r="C3" s="127"/>
      <c r="D3" s="127"/>
      <c r="E3" s="127"/>
      <c r="F3" s="127"/>
      <c r="G3" s="128"/>
      <c r="H3" s="128"/>
      <c r="I3" s="128"/>
      <c r="J3" s="128"/>
      <c r="K3" s="128"/>
      <c r="L3" s="129"/>
      <c r="M3" s="129"/>
      <c r="N3" s="130"/>
    </row>
    <row r="4" spans="1:14" s="137" customFormat="1" ht="15.75" customHeight="1" thickBot="1" x14ac:dyDescent="0.3">
      <c r="A4" s="131" t="s">
        <v>115</v>
      </c>
      <c r="B4" s="132" t="s">
        <v>116</v>
      </c>
      <c r="C4" s="132" t="s">
        <v>117</v>
      </c>
      <c r="D4" s="132" t="s">
        <v>118</v>
      </c>
      <c r="E4" s="132" t="s">
        <v>119</v>
      </c>
      <c r="F4" s="133" t="s">
        <v>120</v>
      </c>
      <c r="G4" s="134" t="s">
        <v>121</v>
      </c>
      <c r="H4" s="134" t="s">
        <v>122</v>
      </c>
      <c r="I4" s="134" t="s">
        <v>123</v>
      </c>
      <c r="J4" s="134" t="s">
        <v>124</v>
      </c>
      <c r="K4" s="134" t="s">
        <v>125</v>
      </c>
      <c r="L4" s="135" t="s">
        <v>126</v>
      </c>
      <c r="M4" s="135" t="s">
        <v>127</v>
      </c>
      <c r="N4" s="136" t="s">
        <v>128</v>
      </c>
    </row>
    <row r="5" spans="1:14" s="137" customFormat="1" ht="13.15" customHeight="1" x14ac:dyDescent="0.25">
      <c r="A5" s="240" t="s">
        <v>129</v>
      </c>
      <c r="B5" s="241" t="s">
        <v>129</v>
      </c>
      <c r="C5" s="242"/>
      <c r="D5" s="242">
        <v>231</v>
      </c>
      <c r="E5" s="242"/>
      <c r="F5" s="245" t="s">
        <v>4</v>
      </c>
      <c r="G5" s="246" t="s">
        <v>180</v>
      </c>
      <c r="H5" s="247" t="s">
        <v>130</v>
      </c>
      <c r="I5" s="247" t="s">
        <v>130</v>
      </c>
      <c r="J5" s="247" t="s">
        <v>130</v>
      </c>
      <c r="K5" s="247" t="s">
        <v>130</v>
      </c>
      <c r="L5" s="248">
        <v>600000</v>
      </c>
      <c r="M5" s="249">
        <v>0</v>
      </c>
      <c r="N5" s="261" t="s">
        <v>50</v>
      </c>
    </row>
    <row r="6" spans="1:14" s="137" customFormat="1" ht="13.15" customHeight="1" x14ac:dyDescent="0.25">
      <c r="A6" s="207" t="s">
        <v>129</v>
      </c>
      <c r="B6" s="208" t="s">
        <v>129</v>
      </c>
      <c r="C6" s="209"/>
      <c r="D6" s="209">
        <v>231</v>
      </c>
      <c r="E6" s="209"/>
      <c r="F6" s="250" t="s">
        <v>4</v>
      </c>
      <c r="G6" s="251" t="s">
        <v>181</v>
      </c>
      <c r="H6" s="252" t="s">
        <v>130</v>
      </c>
      <c r="I6" s="252" t="s">
        <v>130</v>
      </c>
      <c r="J6" s="252" t="s">
        <v>130</v>
      </c>
      <c r="K6" s="252" t="s">
        <v>130</v>
      </c>
      <c r="L6" s="253">
        <v>-60000</v>
      </c>
      <c r="M6" s="254">
        <v>0</v>
      </c>
      <c r="N6" s="262" t="s">
        <v>51</v>
      </c>
    </row>
    <row r="7" spans="1:14" s="137" customFormat="1" ht="13.15" customHeight="1" x14ac:dyDescent="0.25">
      <c r="A7" s="207" t="s">
        <v>129</v>
      </c>
      <c r="B7" s="208" t="s">
        <v>129</v>
      </c>
      <c r="C7" s="209"/>
      <c r="D7" s="209">
        <v>231</v>
      </c>
      <c r="E7" s="209"/>
      <c r="F7" s="250" t="s">
        <v>4</v>
      </c>
      <c r="G7" s="251" t="s">
        <v>182</v>
      </c>
      <c r="H7" s="252" t="s">
        <v>130</v>
      </c>
      <c r="I7" s="252" t="s">
        <v>130</v>
      </c>
      <c r="J7" s="252" t="s">
        <v>130</v>
      </c>
      <c r="K7" s="252" t="s">
        <v>130</v>
      </c>
      <c r="L7" s="253">
        <v>-1600000</v>
      </c>
      <c r="M7" s="254">
        <v>0</v>
      </c>
      <c r="N7" s="262" t="s">
        <v>52</v>
      </c>
    </row>
    <row r="8" spans="1:14" s="137" customFormat="1" ht="13.15" customHeight="1" x14ac:dyDescent="0.25">
      <c r="A8" s="207" t="s">
        <v>129</v>
      </c>
      <c r="B8" s="208" t="s">
        <v>129</v>
      </c>
      <c r="C8" s="209"/>
      <c r="D8" s="209">
        <v>231</v>
      </c>
      <c r="E8" s="209"/>
      <c r="F8" s="250" t="s">
        <v>4</v>
      </c>
      <c r="G8" s="251" t="s">
        <v>183</v>
      </c>
      <c r="H8" s="252" t="s">
        <v>130</v>
      </c>
      <c r="I8" s="252" t="s">
        <v>130</v>
      </c>
      <c r="J8" s="252" t="s">
        <v>130</v>
      </c>
      <c r="K8" s="252" t="s">
        <v>130</v>
      </c>
      <c r="L8" s="253">
        <v>-500000</v>
      </c>
      <c r="M8" s="254">
        <v>0</v>
      </c>
      <c r="N8" s="262" t="s">
        <v>53</v>
      </c>
    </row>
    <row r="9" spans="1:14" s="137" customFormat="1" ht="13.15" customHeight="1" x14ac:dyDescent="0.25">
      <c r="A9" s="207" t="s">
        <v>129</v>
      </c>
      <c r="B9" s="208" t="s">
        <v>129</v>
      </c>
      <c r="C9" s="209"/>
      <c r="D9" s="209">
        <v>231</v>
      </c>
      <c r="E9" s="209"/>
      <c r="F9" s="250" t="s">
        <v>4</v>
      </c>
      <c r="G9" s="251" t="s">
        <v>184</v>
      </c>
      <c r="H9" s="252" t="s">
        <v>130</v>
      </c>
      <c r="I9" s="252" t="s">
        <v>130</v>
      </c>
      <c r="J9" s="252" t="s">
        <v>130</v>
      </c>
      <c r="K9" s="252" t="s">
        <v>130</v>
      </c>
      <c r="L9" s="253">
        <v>-9520</v>
      </c>
      <c r="M9" s="254">
        <v>0</v>
      </c>
      <c r="N9" s="262" t="s">
        <v>56</v>
      </c>
    </row>
    <row r="10" spans="1:14" s="137" customFormat="1" ht="13.15" customHeight="1" x14ac:dyDescent="0.25">
      <c r="A10" s="207" t="s">
        <v>129</v>
      </c>
      <c r="B10" s="208" t="s">
        <v>129</v>
      </c>
      <c r="C10" s="209"/>
      <c r="D10" s="209">
        <v>231</v>
      </c>
      <c r="E10" s="209"/>
      <c r="F10" s="250" t="s">
        <v>4</v>
      </c>
      <c r="G10" s="251" t="s">
        <v>185</v>
      </c>
      <c r="H10" s="252" t="s">
        <v>130</v>
      </c>
      <c r="I10" s="252" t="s">
        <v>130</v>
      </c>
      <c r="J10" s="252" t="s">
        <v>130</v>
      </c>
      <c r="K10" s="252" t="s">
        <v>130</v>
      </c>
      <c r="L10" s="253">
        <v>-4409.68</v>
      </c>
      <c r="M10" s="254">
        <v>0</v>
      </c>
      <c r="N10" s="262" t="s">
        <v>57</v>
      </c>
    </row>
    <row r="11" spans="1:14" s="137" customFormat="1" ht="13.15" customHeight="1" x14ac:dyDescent="0.25">
      <c r="A11" s="207" t="s">
        <v>129</v>
      </c>
      <c r="B11" s="208" t="s">
        <v>129</v>
      </c>
      <c r="C11" s="209"/>
      <c r="D11" s="209">
        <v>231</v>
      </c>
      <c r="E11" s="209"/>
      <c r="F11" s="250" t="s">
        <v>4</v>
      </c>
      <c r="G11" s="251" t="s">
        <v>148</v>
      </c>
      <c r="H11" s="252" t="s">
        <v>130</v>
      </c>
      <c r="I11" s="252" t="s">
        <v>130</v>
      </c>
      <c r="J11" s="252" t="s">
        <v>130</v>
      </c>
      <c r="K11" s="252" t="s">
        <v>130</v>
      </c>
      <c r="L11" s="253">
        <v>-730</v>
      </c>
      <c r="M11" s="254">
        <v>0</v>
      </c>
      <c r="N11" s="262" t="s">
        <v>58</v>
      </c>
    </row>
    <row r="12" spans="1:14" s="137" customFormat="1" ht="13.15" customHeight="1" x14ac:dyDescent="0.25">
      <c r="A12" s="207" t="s">
        <v>129</v>
      </c>
      <c r="B12" s="208" t="s">
        <v>129</v>
      </c>
      <c r="C12" s="209"/>
      <c r="D12" s="209">
        <v>231</v>
      </c>
      <c r="E12" s="209"/>
      <c r="F12" s="250" t="s">
        <v>4</v>
      </c>
      <c r="G12" s="251" t="s">
        <v>186</v>
      </c>
      <c r="H12" s="252" t="s">
        <v>130</v>
      </c>
      <c r="I12" s="252" t="s">
        <v>130</v>
      </c>
      <c r="J12" s="252" t="s">
        <v>130</v>
      </c>
      <c r="K12" s="252" t="s">
        <v>130</v>
      </c>
      <c r="L12" s="253">
        <v>-212328.66</v>
      </c>
      <c r="M12" s="254">
        <v>0</v>
      </c>
      <c r="N12" s="262" t="s">
        <v>54</v>
      </c>
    </row>
    <row r="13" spans="1:14" s="137" customFormat="1" ht="13.15" customHeight="1" x14ac:dyDescent="0.25">
      <c r="A13" s="207" t="s">
        <v>129</v>
      </c>
      <c r="B13" s="208" t="s">
        <v>129</v>
      </c>
      <c r="C13" s="209"/>
      <c r="D13" s="209">
        <v>231</v>
      </c>
      <c r="E13" s="209"/>
      <c r="F13" s="250" t="s">
        <v>4</v>
      </c>
      <c r="G13" s="251" t="s">
        <v>187</v>
      </c>
      <c r="H13" s="252" t="s">
        <v>130</v>
      </c>
      <c r="I13" s="252" t="s">
        <v>130</v>
      </c>
      <c r="J13" s="252" t="s">
        <v>130</v>
      </c>
      <c r="K13" s="252" t="s">
        <v>130</v>
      </c>
      <c r="L13" s="253">
        <v>14.3</v>
      </c>
      <c r="M13" s="254">
        <v>0</v>
      </c>
      <c r="N13" s="262" t="s">
        <v>55</v>
      </c>
    </row>
    <row r="14" spans="1:14" s="137" customFormat="1" ht="13.15" customHeight="1" x14ac:dyDescent="0.25">
      <c r="A14" s="207" t="s">
        <v>129</v>
      </c>
      <c r="B14" s="208" t="s">
        <v>129</v>
      </c>
      <c r="C14" s="209"/>
      <c r="D14" s="209">
        <v>231</v>
      </c>
      <c r="E14" s="209"/>
      <c r="F14" s="250" t="s">
        <v>4</v>
      </c>
      <c r="G14" s="251" t="s">
        <v>142</v>
      </c>
      <c r="H14" s="252" t="s">
        <v>130</v>
      </c>
      <c r="I14" s="252" t="s">
        <v>130</v>
      </c>
      <c r="J14" s="252" t="s">
        <v>130</v>
      </c>
      <c r="K14" s="252" t="s">
        <v>130</v>
      </c>
      <c r="L14" s="253">
        <v>206.68</v>
      </c>
      <c r="M14" s="254">
        <v>0</v>
      </c>
      <c r="N14" s="262" t="s">
        <v>198</v>
      </c>
    </row>
    <row r="15" spans="1:14" s="137" customFormat="1" ht="13.15" customHeight="1" x14ac:dyDescent="0.25">
      <c r="A15" s="207" t="s">
        <v>129</v>
      </c>
      <c r="B15" s="208" t="s">
        <v>129</v>
      </c>
      <c r="C15" s="209"/>
      <c r="D15" s="209">
        <v>231</v>
      </c>
      <c r="E15" s="209"/>
      <c r="F15" s="250" t="s">
        <v>4</v>
      </c>
      <c r="G15" s="251" t="s">
        <v>143</v>
      </c>
      <c r="H15" s="252" t="s">
        <v>130</v>
      </c>
      <c r="I15" s="252" t="s">
        <v>130</v>
      </c>
      <c r="J15" s="252" t="s">
        <v>130</v>
      </c>
      <c r="K15" s="252" t="s">
        <v>130</v>
      </c>
      <c r="L15" s="253">
        <v>403.34</v>
      </c>
      <c r="M15" s="254">
        <v>0</v>
      </c>
      <c r="N15" s="262" t="s">
        <v>197</v>
      </c>
    </row>
    <row r="16" spans="1:14" s="137" customFormat="1" ht="13.15" customHeight="1" x14ac:dyDescent="0.25">
      <c r="A16" s="207" t="s">
        <v>129</v>
      </c>
      <c r="B16" s="208" t="s">
        <v>129</v>
      </c>
      <c r="C16" s="209"/>
      <c r="D16" s="209">
        <v>231</v>
      </c>
      <c r="E16" s="209"/>
      <c r="F16" s="250" t="s">
        <v>167</v>
      </c>
      <c r="G16" s="251" t="s">
        <v>139</v>
      </c>
      <c r="H16" s="252" t="s">
        <v>130</v>
      </c>
      <c r="I16" s="252" t="s">
        <v>130</v>
      </c>
      <c r="J16" s="252" t="s">
        <v>130</v>
      </c>
      <c r="K16" s="252" t="s">
        <v>130</v>
      </c>
      <c r="L16" s="253">
        <v>25000</v>
      </c>
      <c r="M16" s="254">
        <v>0</v>
      </c>
      <c r="N16" s="262" t="s">
        <v>199</v>
      </c>
    </row>
    <row r="17" spans="1:14" s="137" customFormat="1" ht="13.15" customHeight="1" x14ac:dyDescent="0.25">
      <c r="A17" s="207" t="s">
        <v>129</v>
      </c>
      <c r="B17" s="208" t="s">
        <v>129</v>
      </c>
      <c r="C17" s="209"/>
      <c r="D17" s="209">
        <v>231</v>
      </c>
      <c r="E17" s="209"/>
      <c r="F17" s="250" t="s">
        <v>167</v>
      </c>
      <c r="G17" s="251" t="s">
        <v>188</v>
      </c>
      <c r="H17" s="252" t="s">
        <v>130</v>
      </c>
      <c r="I17" s="252" t="s">
        <v>130</v>
      </c>
      <c r="J17" s="252" t="s">
        <v>130</v>
      </c>
      <c r="K17" s="252" t="s">
        <v>130</v>
      </c>
      <c r="L17" s="253">
        <v>-130000</v>
      </c>
      <c r="M17" s="254">
        <v>0</v>
      </c>
      <c r="N17" s="262" t="s">
        <v>200</v>
      </c>
    </row>
    <row r="18" spans="1:14" s="137" customFormat="1" ht="13.15" customHeight="1" x14ac:dyDescent="0.25">
      <c r="A18" s="207" t="s">
        <v>129</v>
      </c>
      <c r="B18" s="208" t="s">
        <v>129</v>
      </c>
      <c r="C18" s="209"/>
      <c r="D18" s="209">
        <v>231</v>
      </c>
      <c r="E18" s="209"/>
      <c r="F18" s="250" t="s">
        <v>167</v>
      </c>
      <c r="G18" s="251" t="s">
        <v>189</v>
      </c>
      <c r="H18" s="252" t="s">
        <v>130</v>
      </c>
      <c r="I18" s="252" t="s">
        <v>130</v>
      </c>
      <c r="J18" s="252" t="s">
        <v>130</v>
      </c>
      <c r="K18" s="252" t="s">
        <v>130</v>
      </c>
      <c r="L18" s="253">
        <v>470.04</v>
      </c>
      <c r="M18" s="254">
        <v>0</v>
      </c>
      <c r="N18" s="262" t="s">
        <v>201</v>
      </c>
    </row>
    <row r="19" spans="1:14" s="137" customFormat="1" ht="13.15" customHeight="1" x14ac:dyDescent="0.25">
      <c r="A19" s="207" t="s">
        <v>129</v>
      </c>
      <c r="B19" s="208" t="s">
        <v>129</v>
      </c>
      <c r="C19" s="209"/>
      <c r="D19" s="209">
        <v>231</v>
      </c>
      <c r="E19" s="209"/>
      <c r="F19" s="250" t="s">
        <v>167</v>
      </c>
      <c r="G19" s="251" t="s">
        <v>140</v>
      </c>
      <c r="H19" s="252" t="s">
        <v>130</v>
      </c>
      <c r="I19" s="252" t="s">
        <v>130</v>
      </c>
      <c r="J19" s="252" t="s">
        <v>130</v>
      </c>
      <c r="K19" s="252" t="s">
        <v>130</v>
      </c>
      <c r="L19" s="253">
        <v>-4571.62</v>
      </c>
      <c r="M19" s="254">
        <v>0</v>
      </c>
      <c r="N19" s="262" t="s">
        <v>202</v>
      </c>
    </row>
    <row r="20" spans="1:14" s="137" customFormat="1" ht="13.15" customHeight="1" x14ac:dyDescent="0.25">
      <c r="A20" s="207" t="s">
        <v>129</v>
      </c>
      <c r="B20" s="208" t="s">
        <v>129</v>
      </c>
      <c r="C20" s="209"/>
      <c r="D20" s="209">
        <v>231</v>
      </c>
      <c r="E20" s="209"/>
      <c r="F20" s="250" t="s">
        <v>168</v>
      </c>
      <c r="G20" s="251" t="s">
        <v>139</v>
      </c>
      <c r="H20" s="252" t="s">
        <v>130</v>
      </c>
      <c r="I20" s="252" t="s">
        <v>130</v>
      </c>
      <c r="J20" s="252" t="s">
        <v>130</v>
      </c>
      <c r="K20" s="252" t="s">
        <v>130</v>
      </c>
      <c r="L20" s="253">
        <v>-3300</v>
      </c>
      <c r="M20" s="254">
        <v>0</v>
      </c>
      <c r="N20" s="262" t="s">
        <v>203</v>
      </c>
    </row>
    <row r="21" spans="1:14" s="137" customFormat="1" ht="13.15" customHeight="1" x14ac:dyDescent="0.25">
      <c r="A21" s="207" t="s">
        <v>129</v>
      </c>
      <c r="B21" s="208" t="s">
        <v>129</v>
      </c>
      <c r="C21" s="209"/>
      <c r="D21" s="209">
        <v>231</v>
      </c>
      <c r="E21" s="209"/>
      <c r="F21" s="250" t="s">
        <v>168</v>
      </c>
      <c r="G21" s="251" t="s">
        <v>188</v>
      </c>
      <c r="H21" s="252" t="s">
        <v>130</v>
      </c>
      <c r="I21" s="252" t="s">
        <v>130</v>
      </c>
      <c r="J21" s="252" t="s">
        <v>130</v>
      </c>
      <c r="K21" s="252" t="s">
        <v>130</v>
      </c>
      <c r="L21" s="253">
        <v>-2000</v>
      </c>
      <c r="M21" s="254">
        <v>0</v>
      </c>
      <c r="N21" s="262" t="s">
        <v>204</v>
      </c>
    </row>
    <row r="22" spans="1:14" s="137" customFormat="1" ht="13.15" customHeight="1" x14ac:dyDescent="0.25">
      <c r="A22" s="207" t="s">
        <v>129</v>
      </c>
      <c r="B22" s="208" t="s">
        <v>129</v>
      </c>
      <c r="C22" s="209"/>
      <c r="D22" s="209">
        <v>231</v>
      </c>
      <c r="E22" s="209"/>
      <c r="F22" s="250" t="s">
        <v>169</v>
      </c>
      <c r="G22" s="251" t="s">
        <v>139</v>
      </c>
      <c r="H22" s="252" t="s">
        <v>130</v>
      </c>
      <c r="I22" s="252" t="s">
        <v>130</v>
      </c>
      <c r="J22" s="252" t="s">
        <v>130</v>
      </c>
      <c r="K22" s="252" t="s">
        <v>130</v>
      </c>
      <c r="L22" s="253">
        <v>90</v>
      </c>
      <c r="M22" s="254">
        <v>0</v>
      </c>
      <c r="N22" s="262" t="s">
        <v>205</v>
      </c>
    </row>
    <row r="23" spans="1:14" s="137" customFormat="1" ht="13.15" customHeight="1" x14ac:dyDescent="0.25">
      <c r="A23" s="207" t="s">
        <v>129</v>
      </c>
      <c r="B23" s="208" t="s">
        <v>129</v>
      </c>
      <c r="C23" s="209"/>
      <c r="D23" s="209">
        <v>231</v>
      </c>
      <c r="E23" s="209"/>
      <c r="F23" s="250" t="s">
        <v>169</v>
      </c>
      <c r="G23" s="251" t="s">
        <v>190</v>
      </c>
      <c r="H23" s="252" t="s">
        <v>130</v>
      </c>
      <c r="I23" s="252" t="s">
        <v>130</v>
      </c>
      <c r="J23" s="252" t="s">
        <v>130</v>
      </c>
      <c r="K23" s="252" t="s">
        <v>130</v>
      </c>
      <c r="L23" s="253">
        <v>-500</v>
      </c>
      <c r="M23" s="254">
        <v>0</v>
      </c>
      <c r="N23" s="262" t="s">
        <v>206</v>
      </c>
    </row>
    <row r="24" spans="1:14" s="137" customFormat="1" ht="13.15" customHeight="1" x14ac:dyDescent="0.25">
      <c r="A24" s="207" t="s">
        <v>129</v>
      </c>
      <c r="B24" s="208" t="s">
        <v>129</v>
      </c>
      <c r="C24" s="209"/>
      <c r="D24" s="209">
        <v>231</v>
      </c>
      <c r="E24" s="209"/>
      <c r="F24" s="250" t="s">
        <v>170</v>
      </c>
      <c r="G24" s="251" t="s">
        <v>139</v>
      </c>
      <c r="H24" s="252" t="s">
        <v>130</v>
      </c>
      <c r="I24" s="252" t="s">
        <v>130</v>
      </c>
      <c r="J24" s="252" t="s">
        <v>130</v>
      </c>
      <c r="K24" s="252" t="s">
        <v>130</v>
      </c>
      <c r="L24" s="253">
        <v>-24600</v>
      </c>
      <c r="M24" s="254">
        <v>0</v>
      </c>
      <c r="N24" s="262" t="s">
        <v>207</v>
      </c>
    </row>
    <row r="25" spans="1:14" s="137" customFormat="1" ht="13.15" customHeight="1" x14ac:dyDescent="0.25">
      <c r="A25" s="207" t="s">
        <v>129</v>
      </c>
      <c r="B25" s="208" t="s">
        <v>129</v>
      </c>
      <c r="C25" s="209"/>
      <c r="D25" s="209">
        <v>231</v>
      </c>
      <c r="E25" s="209"/>
      <c r="F25" s="250" t="s">
        <v>170</v>
      </c>
      <c r="G25" s="251" t="s">
        <v>191</v>
      </c>
      <c r="H25" s="252" t="s">
        <v>130</v>
      </c>
      <c r="I25" s="252" t="s">
        <v>130</v>
      </c>
      <c r="J25" s="252" t="s">
        <v>130</v>
      </c>
      <c r="K25" s="252" t="s">
        <v>130</v>
      </c>
      <c r="L25" s="253">
        <v>-4200</v>
      </c>
      <c r="M25" s="254">
        <v>0</v>
      </c>
      <c r="N25" s="262" t="s">
        <v>208</v>
      </c>
    </row>
    <row r="26" spans="1:14" s="137" customFormat="1" ht="13.15" customHeight="1" x14ac:dyDescent="0.25">
      <c r="A26" s="207" t="s">
        <v>129</v>
      </c>
      <c r="B26" s="208" t="s">
        <v>129</v>
      </c>
      <c r="C26" s="209"/>
      <c r="D26" s="209">
        <v>231</v>
      </c>
      <c r="E26" s="209"/>
      <c r="F26" s="250" t="s">
        <v>170</v>
      </c>
      <c r="G26" s="251" t="s">
        <v>149</v>
      </c>
      <c r="H26" s="252" t="s">
        <v>130</v>
      </c>
      <c r="I26" s="252" t="s">
        <v>130</v>
      </c>
      <c r="J26" s="252" t="s">
        <v>130</v>
      </c>
      <c r="K26" s="252" t="s">
        <v>130</v>
      </c>
      <c r="L26" s="253">
        <v>-4000</v>
      </c>
      <c r="M26" s="254">
        <v>0</v>
      </c>
      <c r="N26" s="262" t="s">
        <v>209</v>
      </c>
    </row>
    <row r="27" spans="1:14" s="137" customFormat="1" ht="13.15" customHeight="1" x14ac:dyDescent="0.25">
      <c r="A27" s="207" t="s">
        <v>129</v>
      </c>
      <c r="B27" s="208" t="s">
        <v>129</v>
      </c>
      <c r="C27" s="209"/>
      <c r="D27" s="209">
        <v>231</v>
      </c>
      <c r="E27" s="209"/>
      <c r="F27" s="250" t="s">
        <v>170</v>
      </c>
      <c r="G27" s="251" t="s">
        <v>190</v>
      </c>
      <c r="H27" s="252" t="s">
        <v>130</v>
      </c>
      <c r="I27" s="252" t="s">
        <v>130</v>
      </c>
      <c r="J27" s="252" t="s">
        <v>130</v>
      </c>
      <c r="K27" s="252" t="s">
        <v>130</v>
      </c>
      <c r="L27" s="253">
        <v>-300</v>
      </c>
      <c r="M27" s="254">
        <v>0</v>
      </c>
      <c r="N27" s="262" t="s">
        <v>210</v>
      </c>
    </row>
    <row r="28" spans="1:14" s="137" customFormat="1" ht="13.15" customHeight="1" x14ac:dyDescent="0.25">
      <c r="A28" s="207" t="s">
        <v>129</v>
      </c>
      <c r="B28" s="208" t="s">
        <v>129</v>
      </c>
      <c r="C28" s="209"/>
      <c r="D28" s="209">
        <v>231</v>
      </c>
      <c r="E28" s="209"/>
      <c r="F28" s="250" t="s">
        <v>171</v>
      </c>
      <c r="G28" s="251" t="s">
        <v>139</v>
      </c>
      <c r="H28" s="252" t="s">
        <v>130</v>
      </c>
      <c r="I28" s="252" t="s">
        <v>130</v>
      </c>
      <c r="J28" s="252" t="s">
        <v>130</v>
      </c>
      <c r="K28" s="252" t="s">
        <v>130</v>
      </c>
      <c r="L28" s="253">
        <v>20800</v>
      </c>
      <c r="M28" s="254">
        <v>0</v>
      </c>
      <c r="N28" s="262" t="s">
        <v>211</v>
      </c>
    </row>
    <row r="29" spans="1:14" s="137" customFormat="1" ht="13.15" customHeight="1" x14ac:dyDescent="0.25">
      <c r="A29" s="207" t="s">
        <v>129</v>
      </c>
      <c r="B29" s="208" t="s">
        <v>129</v>
      </c>
      <c r="C29" s="209"/>
      <c r="D29" s="209">
        <v>231</v>
      </c>
      <c r="E29" s="209"/>
      <c r="F29" s="250" t="s">
        <v>171</v>
      </c>
      <c r="G29" s="251" t="s">
        <v>191</v>
      </c>
      <c r="H29" s="252" t="s">
        <v>130</v>
      </c>
      <c r="I29" s="252" t="s">
        <v>130</v>
      </c>
      <c r="J29" s="252" t="s">
        <v>130</v>
      </c>
      <c r="K29" s="252" t="s">
        <v>130</v>
      </c>
      <c r="L29" s="253">
        <v>-1646</v>
      </c>
      <c r="M29" s="254">
        <v>0</v>
      </c>
      <c r="N29" s="262" t="s">
        <v>212</v>
      </c>
    </row>
    <row r="30" spans="1:14" s="137" customFormat="1" ht="13.15" customHeight="1" x14ac:dyDescent="0.25">
      <c r="A30" s="207" t="s">
        <v>129</v>
      </c>
      <c r="B30" s="208" t="s">
        <v>129</v>
      </c>
      <c r="C30" s="209"/>
      <c r="D30" s="209">
        <v>231</v>
      </c>
      <c r="E30" s="209"/>
      <c r="F30" s="250" t="s">
        <v>171</v>
      </c>
      <c r="G30" s="251" t="s">
        <v>149</v>
      </c>
      <c r="H30" s="252" t="s">
        <v>130</v>
      </c>
      <c r="I30" s="252" t="s">
        <v>130</v>
      </c>
      <c r="J30" s="252" t="s">
        <v>130</v>
      </c>
      <c r="K30" s="252" t="s">
        <v>130</v>
      </c>
      <c r="L30" s="253">
        <v>-6829.24</v>
      </c>
      <c r="M30" s="254">
        <v>0</v>
      </c>
      <c r="N30" s="262" t="s">
        <v>213</v>
      </c>
    </row>
    <row r="31" spans="1:14" s="137" customFormat="1" ht="13.15" customHeight="1" x14ac:dyDescent="0.25">
      <c r="A31" s="207" t="s">
        <v>129</v>
      </c>
      <c r="B31" s="208" t="s">
        <v>129</v>
      </c>
      <c r="C31" s="209"/>
      <c r="D31" s="209">
        <v>231</v>
      </c>
      <c r="E31" s="209"/>
      <c r="F31" s="250" t="s">
        <v>172</v>
      </c>
      <c r="G31" s="251" t="s">
        <v>139</v>
      </c>
      <c r="H31" s="252" t="s">
        <v>130</v>
      </c>
      <c r="I31" s="252" t="s">
        <v>130</v>
      </c>
      <c r="J31" s="252" t="s">
        <v>130</v>
      </c>
      <c r="K31" s="252" t="s">
        <v>130</v>
      </c>
      <c r="L31" s="255">
        <v>-361000</v>
      </c>
      <c r="M31" s="254">
        <v>0</v>
      </c>
      <c r="N31" s="262" t="s">
        <v>214</v>
      </c>
    </row>
    <row r="32" spans="1:14" s="137" customFormat="1" ht="13.15" customHeight="1" x14ac:dyDescent="0.25">
      <c r="A32" s="207" t="s">
        <v>129</v>
      </c>
      <c r="B32" s="208" t="s">
        <v>129</v>
      </c>
      <c r="C32" s="209"/>
      <c r="D32" s="209">
        <v>231</v>
      </c>
      <c r="E32" s="209"/>
      <c r="F32" s="250" t="s">
        <v>172</v>
      </c>
      <c r="G32" s="251" t="s">
        <v>190</v>
      </c>
      <c r="H32" s="252" t="s">
        <v>130</v>
      </c>
      <c r="I32" s="252" t="s">
        <v>130</v>
      </c>
      <c r="J32" s="252" t="s">
        <v>130</v>
      </c>
      <c r="K32" s="252" t="s">
        <v>130</v>
      </c>
      <c r="L32" s="253">
        <v>89.42</v>
      </c>
      <c r="M32" s="254">
        <v>0</v>
      </c>
      <c r="N32" s="262" t="s">
        <v>215</v>
      </c>
    </row>
    <row r="33" spans="1:14" s="137" customFormat="1" ht="13.15" customHeight="1" x14ac:dyDescent="0.25">
      <c r="A33" s="207" t="s">
        <v>129</v>
      </c>
      <c r="B33" s="208" t="s">
        <v>129</v>
      </c>
      <c r="C33" s="209"/>
      <c r="D33" s="209">
        <v>231</v>
      </c>
      <c r="E33" s="209"/>
      <c r="F33" s="250" t="s">
        <v>172</v>
      </c>
      <c r="G33" s="251" t="s">
        <v>140</v>
      </c>
      <c r="H33" s="252" t="s">
        <v>130</v>
      </c>
      <c r="I33" s="252" t="s">
        <v>130</v>
      </c>
      <c r="J33" s="252" t="s">
        <v>130</v>
      </c>
      <c r="K33" s="252" t="s">
        <v>130</v>
      </c>
      <c r="L33" s="253">
        <v>-11432</v>
      </c>
      <c r="M33" s="254">
        <v>0</v>
      </c>
      <c r="N33" s="262" t="s">
        <v>216</v>
      </c>
    </row>
    <row r="34" spans="1:14" s="137" customFormat="1" ht="13.15" customHeight="1" x14ac:dyDescent="0.25">
      <c r="A34" s="207" t="s">
        <v>129</v>
      </c>
      <c r="B34" s="208" t="s">
        <v>129</v>
      </c>
      <c r="C34" s="209"/>
      <c r="D34" s="209">
        <v>231</v>
      </c>
      <c r="E34" s="209"/>
      <c r="F34" s="250" t="s">
        <v>173</v>
      </c>
      <c r="G34" s="251" t="s">
        <v>139</v>
      </c>
      <c r="H34" s="252" t="s">
        <v>130</v>
      </c>
      <c r="I34" s="252" t="s">
        <v>130</v>
      </c>
      <c r="J34" s="252" t="s">
        <v>130</v>
      </c>
      <c r="K34" s="252" t="s">
        <v>130</v>
      </c>
      <c r="L34" s="253">
        <v>23400</v>
      </c>
      <c r="M34" s="254">
        <v>0</v>
      </c>
      <c r="N34" s="262" t="s">
        <v>217</v>
      </c>
    </row>
    <row r="35" spans="1:14" s="137" customFormat="1" ht="13.15" customHeight="1" x14ac:dyDescent="0.25">
      <c r="A35" s="207" t="s">
        <v>129</v>
      </c>
      <c r="B35" s="208" t="s">
        <v>129</v>
      </c>
      <c r="C35" s="209"/>
      <c r="D35" s="209">
        <v>231</v>
      </c>
      <c r="E35" s="209"/>
      <c r="F35" s="250" t="s">
        <v>173</v>
      </c>
      <c r="G35" s="251" t="s">
        <v>191</v>
      </c>
      <c r="H35" s="252" t="s">
        <v>130</v>
      </c>
      <c r="I35" s="252" t="s">
        <v>130</v>
      </c>
      <c r="J35" s="252" t="s">
        <v>130</v>
      </c>
      <c r="K35" s="252" t="s">
        <v>130</v>
      </c>
      <c r="L35" s="253">
        <v>12500</v>
      </c>
      <c r="M35" s="254">
        <v>0</v>
      </c>
      <c r="N35" s="262" t="s">
        <v>218</v>
      </c>
    </row>
    <row r="36" spans="1:14" s="137" customFormat="1" ht="13.15" customHeight="1" x14ac:dyDescent="0.25">
      <c r="A36" s="225" t="s">
        <v>129</v>
      </c>
      <c r="B36" s="226" t="s">
        <v>129</v>
      </c>
      <c r="C36" s="230"/>
      <c r="D36" s="230">
        <v>231</v>
      </c>
      <c r="E36" s="230"/>
      <c r="F36" s="264" t="s">
        <v>173</v>
      </c>
      <c r="G36" s="265" t="s">
        <v>190</v>
      </c>
      <c r="H36" s="266" t="s">
        <v>130</v>
      </c>
      <c r="I36" s="266" t="s">
        <v>130</v>
      </c>
      <c r="J36" s="266" t="s">
        <v>130</v>
      </c>
      <c r="K36" s="266" t="s">
        <v>130</v>
      </c>
      <c r="L36" s="267">
        <v>98</v>
      </c>
      <c r="M36" s="268">
        <v>0</v>
      </c>
      <c r="N36" s="271" t="s">
        <v>219</v>
      </c>
    </row>
    <row r="37" spans="1:14" s="137" customFormat="1" ht="13.15" customHeight="1" thickBot="1" x14ac:dyDescent="0.3">
      <c r="A37" s="210" t="s">
        <v>129</v>
      </c>
      <c r="B37" s="211" t="s">
        <v>129</v>
      </c>
      <c r="C37" s="212"/>
      <c r="D37" s="212">
        <v>231</v>
      </c>
      <c r="E37" s="212"/>
      <c r="F37" s="256" t="s">
        <v>174</v>
      </c>
      <c r="G37" s="257" t="s">
        <v>139</v>
      </c>
      <c r="H37" s="258" t="s">
        <v>130</v>
      </c>
      <c r="I37" s="258" t="s">
        <v>130</v>
      </c>
      <c r="J37" s="258" t="s">
        <v>130</v>
      </c>
      <c r="K37" s="258" t="s">
        <v>130</v>
      </c>
      <c r="L37" s="259">
        <v>-100000</v>
      </c>
      <c r="M37" s="260">
        <v>0</v>
      </c>
      <c r="N37" s="263" t="s">
        <v>220</v>
      </c>
    </row>
    <row r="38" spans="1:14" s="137" customFormat="1" ht="13.15" customHeight="1" x14ac:dyDescent="0.25">
      <c r="A38" s="222" t="s">
        <v>129</v>
      </c>
      <c r="B38" s="219" t="s">
        <v>129</v>
      </c>
      <c r="C38" s="220"/>
      <c r="D38" s="220">
        <v>231</v>
      </c>
      <c r="E38" s="220"/>
      <c r="F38" s="285" t="s">
        <v>174</v>
      </c>
      <c r="G38" s="286" t="s">
        <v>192</v>
      </c>
      <c r="H38" s="223" t="s">
        <v>130</v>
      </c>
      <c r="I38" s="223" t="s">
        <v>130</v>
      </c>
      <c r="J38" s="223" t="s">
        <v>130</v>
      </c>
      <c r="K38" s="223" t="s">
        <v>130</v>
      </c>
      <c r="L38" s="288">
        <v>-845616.65</v>
      </c>
      <c r="M38" s="224">
        <v>0</v>
      </c>
      <c r="N38" s="287" t="s">
        <v>221</v>
      </c>
    </row>
    <row r="39" spans="1:14" s="137" customFormat="1" ht="13.15" customHeight="1" x14ac:dyDescent="0.25">
      <c r="A39" s="207" t="s">
        <v>129</v>
      </c>
      <c r="B39" s="208" t="s">
        <v>129</v>
      </c>
      <c r="C39" s="209"/>
      <c r="D39" s="209">
        <v>231</v>
      </c>
      <c r="E39" s="209"/>
      <c r="F39" s="250" t="s">
        <v>174</v>
      </c>
      <c r="G39" s="251" t="s">
        <v>189</v>
      </c>
      <c r="H39" s="252" t="s">
        <v>130</v>
      </c>
      <c r="I39" s="252" t="s">
        <v>130</v>
      </c>
      <c r="J39" s="252" t="s">
        <v>130</v>
      </c>
      <c r="K39" s="252" t="s">
        <v>130</v>
      </c>
      <c r="L39" s="253">
        <v>1387</v>
      </c>
      <c r="M39" s="254">
        <v>0</v>
      </c>
      <c r="N39" s="262" t="s">
        <v>222</v>
      </c>
    </row>
    <row r="40" spans="1:14" s="137" customFormat="1" ht="13.15" customHeight="1" x14ac:dyDescent="0.25">
      <c r="A40" s="207" t="s">
        <v>129</v>
      </c>
      <c r="B40" s="208" t="s">
        <v>129</v>
      </c>
      <c r="C40" s="209"/>
      <c r="D40" s="209">
        <v>231</v>
      </c>
      <c r="E40" s="209"/>
      <c r="F40" s="250" t="s">
        <v>174</v>
      </c>
      <c r="G40" s="251" t="s">
        <v>191</v>
      </c>
      <c r="H40" s="252" t="s">
        <v>130</v>
      </c>
      <c r="I40" s="252" t="s">
        <v>130</v>
      </c>
      <c r="J40" s="252" t="s">
        <v>130</v>
      </c>
      <c r="K40" s="252" t="s">
        <v>130</v>
      </c>
      <c r="L40" s="253">
        <v>2000</v>
      </c>
      <c r="M40" s="254">
        <v>0</v>
      </c>
      <c r="N40" s="262" t="s">
        <v>223</v>
      </c>
    </row>
    <row r="41" spans="1:14" s="137" customFormat="1" ht="13.15" customHeight="1" x14ac:dyDescent="0.25">
      <c r="A41" s="207" t="s">
        <v>129</v>
      </c>
      <c r="B41" s="208" t="s">
        <v>129</v>
      </c>
      <c r="C41" s="209"/>
      <c r="D41" s="209">
        <v>231</v>
      </c>
      <c r="E41" s="209"/>
      <c r="F41" s="250" t="s">
        <v>174</v>
      </c>
      <c r="G41" s="251" t="s">
        <v>149</v>
      </c>
      <c r="H41" s="252" t="s">
        <v>130</v>
      </c>
      <c r="I41" s="252" t="s">
        <v>130</v>
      </c>
      <c r="J41" s="252" t="s">
        <v>130</v>
      </c>
      <c r="K41" s="252" t="s">
        <v>130</v>
      </c>
      <c r="L41" s="253">
        <v>800</v>
      </c>
      <c r="M41" s="254">
        <v>0</v>
      </c>
      <c r="N41" s="262" t="s">
        <v>224</v>
      </c>
    </row>
    <row r="42" spans="1:14" s="137" customFormat="1" ht="13.15" customHeight="1" x14ac:dyDescent="0.25">
      <c r="A42" s="207" t="s">
        <v>129</v>
      </c>
      <c r="B42" s="208" t="s">
        <v>129</v>
      </c>
      <c r="C42" s="209"/>
      <c r="D42" s="209">
        <v>231</v>
      </c>
      <c r="E42" s="209"/>
      <c r="F42" s="250" t="s">
        <v>174</v>
      </c>
      <c r="G42" s="251" t="s">
        <v>140</v>
      </c>
      <c r="H42" s="252" t="s">
        <v>130</v>
      </c>
      <c r="I42" s="252" t="s">
        <v>130</v>
      </c>
      <c r="J42" s="252" t="s">
        <v>130</v>
      </c>
      <c r="K42" s="252" t="s">
        <v>130</v>
      </c>
      <c r="L42" s="253">
        <v>7121</v>
      </c>
      <c r="M42" s="254">
        <v>0</v>
      </c>
      <c r="N42" s="262" t="s">
        <v>225</v>
      </c>
    </row>
    <row r="43" spans="1:14" s="137" customFormat="1" ht="13.15" customHeight="1" x14ac:dyDescent="0.25">
      <c r="A43" s="207" t="s">
        <v>129</v>
      </c>
      <c r="B43" s="208" t="s">
        <v>129</v>
      </c>
      <c r="C43" s="209"/>
      <c r="D43" s="209">
        <v>231</v>
      </c>
      <c r="E43" s="209"/>
      <c r="F43" s="250" t="s">
        <v>174</v>
      </c>
      <c r="G43" s="251" t="s">
        <v>193</v>
      </c>
      <c r="H43" s="252" t="s">
        <v>130</v>
      </c>
      <c r="I43" s="252" t="s">
        <v>130</v>
      </c>
      <c r="J43" s="252" t="s">
        <v>130</v>
      </c>
      <c r="K43" s="252" t="s">
        <v>130</v>
      </c>
      <c r="L43" s="253">
        <v>2000</v>
      </c>
      <c r="M43" s="254">
        <v>0</v>
      </c>
      <c r="N43" s="262" t="s">
        <v>226</v>
      </c>
    </row>
    <row r="44" spans="1:14" s="137" customFormat="1" ht="13.15" customHeight="1" x14ac:dyDescent="0.25">
      <c r="A44" s="207" t="s">
        <v>129</v>
      </c>
      <c r="B44" s="208" t="s">
        <v>129</v>
      </c>
      <c r="C44" s="209"/>
      <c r="D44" s="209">
        <v>231</v>
      </c>
      <c r="E44" s="209"/>
      <c r="F44" s="250" t="s">
        <v>174</v>
      </c>
      <c r="G44" s="251" t="s">
        <v>194</v>
      </c>
      <c r="H44" s="252" t="s">
        <v>130</v>
      </c>
      <c r="I44" s="252" t="s">
        <v>130</v>
      </c>
      <c r="J44" s="252" t="s">
        <v>130</v>
      </c>
      <c r="K44" s="252" t="s">
        <v>130</v>
      </c>
      <c r="L44" s="253">
        <v>-466800</v>
      </c>
      <c r="M44" s="254">
        <v>0</v>
      </c>
      <c r="N44" s="262" t="s">
        <v>227</v>
      </c>
    </row>
    <row r="45" spans="1:14" s="137" customFormat="1" ht="13.15" customHeight="1" x14ac:dyDescent="0.25">
      <c r="A45" s="207" t="s">
        <v>129</v>
      </c>
      <c r="B45" s="208" t="s">
        <v>129</v>
      </c>
      <c r="C45" s="209"/>
      <c r="D45" s="209">
        <v>231</v>
      </c>
      <c r="E45" s="209"/>
      <c r="F45" s="250" t="s">
        <v>175</v>
      </c>
      <c r="G45" s="251" t="s">
        <v>139</v>
      </c>
      <c r="H45" s="252" t="s">
        <v>130</v>
      </c>
      <c r="I45" s="252" t="s">
        <v>130</v>
      </c>
      <c r="J45" s="252" t="s">
        <v>130</v>
      </c>
      <c r="K45" s="252" t="s">
        <v>130</v>
      </c>
      <c r="L45" s="253">
        <v>-500</v>
      </c>
      <c r="M45" s="254">
        <v>0</v>
      </c>
      <c r="N45" s="262" t="s">
        <v>228</v>
      </c>
    </row>
    <row r="46" spans="1:14" s="137" customFormat="1" ht="13.15" customHeight="1" x14ac:dyDescent="0.25">
      <c r="A46" s="207" t="s">
        <v>129</v>
      </c>
      <c r="B46" s="208" t="s">
        <v>129</v>
      </c>
      <c r="C46" s="209"/>
      <c r="D46" s="209">
        <v>231</v>
      </c>
      <c r="E46" s="209"/>
      <c r="F46" s="250" t="s">
        <v>176</v>
      </c>
      <c r="G46" s="251" t="s">
        <v>139</v>
      </c>
      <c r="H46" s="252" t="s">
        <v>130</v>
      </c>
      <c r="I46" s="252" t="s">
        <v>130</v>
      </c>
      <c r="J46" s="252" t="s">
        <v>130</v>
      </c>
      <c r="K46" s="252" t="s">
        <v>130</v>
      </c>
      <c r="L46" s="253">
        <v>4000</v>
      </c>
      <c r="M46" s="254">
        <v>0</v>
      </c>
      <c r="N46" s="262" t="s">
        <v>229</v>
      </c>
    </row>
    <row r="47" spans="1:14" s="137" customFormat="1" ht="13.15" customHeight="1" x14ac:dyDescent="0.25">
      <c r="A47" s="207" t="s">
        <v>129</v>
      </c>
      <c r="B47" s="208" t="s">
        <v>129</v>
      </c>
      <c r="C47" s="209"/>
      <c r="D47" s="209">
        <v>231</v>
      </c>
      <c r="E47" s="209"/>
      <c r="F47" s="250" t="s">
        <v>176</v>
      </c>
      <c r="G47" s="251" t="s">
        <v>188</v>
      </c>
      <c r="H47" s="252" t="s">
        <v>130</v>
      </c>
      <c r="I47" s="252" t="s">
        <v>130</v>
      </c>
      <c r="J47" s="252" t="s">
        <v>130</v>
      </c>
      <c r="K47" s="252" t="s">
        <v>130</v>
      </c>
      <c r="L47" s="253">
        <v>315</v>
      </c>
      <c r="M47" s="254">
        <v>0</v>
      </c>
      <c r="N47" s="262" t="s">
        <v>230</v>
      </c>
    </row>
    <row r="48" spans="1:14" s="137" customFormat="1" ht="13.15" customHeight="1" x14ac:dyDescent="0.25">
      <c r="A48" s="207" t="s">
        <v>129</v>
      </c>
      <c r="B48" s="208" t="s">
        <v>129</v>
      </c>
      <c r="C48" s="209"/>
      <c r="D48" s="209">
        <v>231</v>
      </c>
      <c r="E48" s="209"/>
      <c r="F48" s="250" t="s">
        <v>177</v>
      </c>
      <c r="G48" s="251" t="s">
        <v>139</v>
      </c>
      <c r="H48" s="252" t="s">
        <v>130</v>
      </c>
      <c r="I48" s="252" t="s">
        <v>130</v>
      </c>
      <c r="J48" s="252" t="s">
        <v>130</v>
      </c>
      <c r="K48" s="252" t="s">
        <v>130</v>
      </c>
      <c r="L48" s="253">
        <v>120000</v>
      </c>
      <c r="M48" s="254">
        <v>0</v>
      </c>
      <c r="N48" s="262" t="s">
        <v>231</v>
      </c>
    </row>
    <row r="49" spans="1:15" s="137" customFormat="1" ht="13.15" customHeight="1" x14ac:dyDescent="0.25">
      <c r="A49" s="207" t="s">
        <v>129</v>
      </c>
      <c r="B49" s="208" t="s">
        <v>129</v>
      </c>
      <c r="C49" s="209"/>
      <c r="D49" s="209">
        <v>231</v>
      </c>
      <c r="E49" s="209"/>
      <c r="F49" s="250" t="s">
        <v>177</v>
      </c>
      <c r="G49" s="251" t="s">
        <v>140</v>
      </c>
      <c r="H49" s="252" t="s">
        <v>130</v>
      </c>
      <c r="I49" s="252" t="s">
        <v>130</v>
      </c>
      <c r="J49" s="252" t="s">
        <v>130</v>
      </c>
      <c r="K49" s="252" t="s">
        <v>130</v>
      </c>
      <c r="L49" s="253">
        <v>-2000</v>
      </c>
      <c r="M49" s="254">
        <v>0</v>
      </c>
      <c r="N49" s="262" t="s">
        <v>232</v>
      </c>
    </row>
    <row r="50" spans="1:15" s="137" customFormat="1" ht="13.15" customHeight="1" x14ac:dyDescent="0.25">
      <c r="A50" s="207" t="s">
        <v>129</v>
      </c>
      <c r="B50" s="208" t="s">
        <v>129</v>
      </c>
      <c r="C50" s="209"/>
      <c r="D50" s="209">
        <v>231</v>
      </c>
      <c r="E50" s="209"/>
      <c r="F50" s="250" t="s">
        <v>178</v>
      </c>
      <c r="G50" s="251" t="s">
        <v>139</v>
      </c>
      <c r="H50" s="252" t="s">
        <v>130</v>
      </c>
      <c r="I50" s="252" t="s">
        <v>130</v>
      </c>
      <c r="J50" s="252" t="s">
        <v>130</v>
      </c>
      <c r="K50" s="252" t="s">
        <v>130</v>
      </c>
      <c r="L50" s="253">
        <v>-10000</v>
      </c>
      <c r="M50" s="254">
        <v>0</v>
      </c>
      <c r="N50" s="262" t="s">
        <v>233</v>
      </c>
    </row>
    <row r="51" spans="1:15" s="137" customFormat="1" ht="13.15" customHeight="1" x14ac:dyDescent="0.25">
      <c r="A51" s="207" t="s">
        <v>129</v>
      </c>
      <c r="B51" s="208" t="s">
        <v>129</v>
      </c>
      <c r="C51" s="209"/>
      <c r="D51" s="209">
        <v>231</v>
      </c>
      <c r="E51" s="209"/>
      <c r="F51" s="250" t="s">
        <v>178</v>
      </c>
      <c r="G51" s="251" t="s">
        <v>140</v>
      </c>
      <c r="H51" s="252" t="s">
        <v>130</v>
      </c>
      <c r="I51" s="252" t="s">
        <v>130</v>
      </c>
      <c r="J51" s="252" t="s">
        <v>130</v>
      </c>
      <c r="K51" s="252" t="s">
        <v>130</v>
      </c>
      <c r="L51" s="253">
        <v>4000</v>
      </c>
      <c r="M51" s="254">
        <v>0</v>
      </c>
      <c r="N51" s="262" t="s">
        <v>234</v>
      </c>
    </row>
    <row r="52" spans="1:15" s="137" customFormat="1" ht="13.15" customHeight="1" x14ac:dyDescent="0.25">
      <c r="A52" s="207" t="s">
        <v>129</v>
      </c>
      <c r="B52" s="208" t="s">
        <v>129</v>
      </c>
      <c r="C52" s="209"/>
      <c r="D52" s="209">
        <v>231</v>
      </c>
      <c r="E52" s="209"/>
      <c r="F52" s="250" t="s">
        <v>108</v>
      </c>
      <c r="G52" s="251" t="s">
        <v>195</v>
      </c>
      <c r="H52" s="252" t="s">
        <v>130</v>
      </c>
      <c r="I52" s="252" t="s">
        <v>130</v>
      </c>
      <c r="J52" s="252" t="s">
        <v>130</v>
      </c>
      <c r="K52" s="252" t="s">
        <v>130</v>
      </c>
      <c r="L52" s="253">
        <v>-40000</v>
      </c>
      <c r="M52" s="254">
        <v>0</v>
      </c>
      <c r="N52" s="262" t="s">
        <v>235</v>
      </c>
    </row>
    <row r="53" spans="1:15" s="137" customFormat="1" ht="13.15" customHeight="1" x14ac:dyDescent="0.25">
      <c r="A53" s="207" t="s">
        <v>129</v>
      </c>
      <c r="B53" s="208" t="s">
        <v>129</v>
      </c>
      <c r="C53" s="209"/>
      <c r="D53" s="209" t="s">
        <v>249</v>
      </c>
      <c r="E53" s="230"/>
      <c r="F53" s="264">
        <v>6310</v>
      </c>
      <c r="G53" s="265">
        <v>2141</v>
      </c>
      <c r="H53" s="266" t="s">
        <v>130</v>
      </c>
      <c r="I53" s="266" t="s">
        <v>130</v>
      </c>
      <c r="J53" s="266" t="s">
        <v>130</v>
      </c>
      <c r="K53" s="266" t="s">
        <v>130</v>
      </c>
      <c r="L53" s="267">
        <v>1</v>
      </c>
      <c r="M53" s="268">
        <v>0</v>
      </c>
      <c r="N53" s="262" t="s">
        <v>236</v>
      </c>
    </row>
    <row r="54" spans="1:15" s="137" customFormat="1" ht="13.15" customHeight="1" thickBot="1" x14ac:dyDescent="0.3">
      <c r="A54" s="225" t="s">
        <v>129</v>
      </c>
      <c r="B54" s="226" t="s">
        <v>129</v>
      </c>
      <c r="C54" s="230"/>
      <c r="D54" s="230">
        <v>231</v>
      </c>
      <c r="E54" s="230"/>
      <c r="F54" s="264" t="s">
        <v>179</v>
      </c>
      <c r="G54" s="265" t="s">
        <v>196</v>
      </c>
      <c r="H54" s="266" t="s">
        <v>130</v>
      </c>
      <c r="I54" s="266" t="s">
        <v>130</v>
      </c>
      <c r="J54" s="266" t="s">
        <v>130</v>
      </c>
      <c r="K54" s="266" t="s">
        <v>130</v>
      </c>
      <c r="L54" s="267">
        <v>-1700000</v>
      </c>
      <c r="M54" s="268">
        <v>0</v>
      </c>
      <c r="N54" s="271" t="s">
        <v>5</v>
      </c>
    </row>
    <row r="55" spans="1:15" s="137" customFormat="1" ht="13.15" customHeight="1" x14ac:dyDescent="0.25">
      <c r="A55" s="240" t="s">
        <v>129</v>
      </c>
      <c r="B55" s="241" t="s">
        <v>129</v>
      </c>
      <c r="C55" s="242"/>
      <c r="D55" s="242">
        <v>231</v>
      </c>
      <c r="E55" s="242"/>
      <c r="F55" s="275">
        <v>6330</v>
      </c>
      <c r="G55" s="276">
        <v>5345</v>
      </c>
      <c r="H55" s="277" t="s">
        <v>130</v>
      </c>
      <c r="I55" s="277" t="s">
        <v>130</v>
      </c>
      <c r="J55" s="277" t="s">
        <v>130</v>
      </c>
      <c r="K55" s="277" t="s">
        <v>130</v>
      </c>
      <c r="L55" s="248">
        <v>0</v>
      </c>
      <c r="M55" s="249">
        <v>-1700000</v>
      </c>
      <c r="N55" s="261" t="s">
        <v>107</v>
      </c>
    </row>
    <row r="56" spans="1:15" s="137" customFormat="1" ht="13.15" customHeight="1" x14ac:dyDescent="0.25">
      <c r="A56" s="207" t="s">
        <v>129</v>
      </c>
      <c r="B56" s="208" t="s">
        <v>129</v>
      </c>
      <c r="C56" s="209"/>
      <c r="D56" s="209">
        <v>231</v>
      </c>
      <c r="E56" s="209"/>
      <c r="F56" s="272">
        <v>2292</v>
      </c>
      <c r="G56" s="273">
        <v>5323</v>
      </c>
      <c r="H56" s="274" t="s">
        <v>237</v>
      </c>
      <c r="I56" s="274" t="s">
        <v>130</v>
      </c>
      <c r="J56" s="274" t="s">
        <v>130</v>
      </c>
      <c r="K56" s="274" t="s">
        <v>130</v>
      </c>
      <c r="L56" s="253">
        <v>0</v>
      </c>
      <c r="M56" s="254">
        <v>-5000</v>
      </c>
      <c r="N56" s="262" t="s">
        <v>238</v>
      </c>
    </row>
    <row r="57" spans="1:15" s="137" customFormat="1" ht="13.15" customHeight="1" x14ac:dyDescent="0.25">
      <c r="A57" s="207" t="s">
        <v>129</v>
      </c>
      <c r="B57" s="208" t="s">
        <v>129</v>
      </c>
      <c r="C57" s="209"/>
      <c r="D57" s="209">
        <v>231</v>
      </c>
      <c r="E57" s="209"/>
      <c r="F57" s="272" t="s">
        <v>60</v>
      </c>
      <c r="G57" s="273" t="s">
        <v>21</v>
      </c>
      <c r="H57" s="274" t="s">
        <v>130</v>
      </c>
      <c r="I57" s="274" t="s">
        <v>130</v>
      </c>
      <c r="J57" s="274" t="s">
        <v>130</v>
      </c>
      <c r="K57" s="274" t="s">
        <v>130</v>
      </c>
      <c r="L57" s="253">
        <v>0</v>
      </c>
      <c r="M57" s="254">
        <v>-283054.31</v>
      </c>
      <c r="N57" s="262" t="s">
        <v>239</v>
      </c>
    </row>
    <row r="58" spans="1:15" s="137" customFormat="1" ht="13.15" customHeight="1" x14ac:dyDescent="0.25">
      <c r="A58" s="207" t="s">
        <v>129</v>
      </c>
      <c r="B58" s="208" t="s">
        <v>129</v>
      </c>
      <c r="C58" s="209"/>
      <c r="D58" s="209">
        <v>231</v>
      </c>
      <c r="E58" s="209"/>
      <c r="F58" s="272" t="s">
        <v>60</v>
      </c>
      <c r="G58" s="273" t="s">
        <v>73</v>
      </c>
      <c r="H58" s="274" t="s">
        <v>130</v>
      </c>
      <c r="I58" s="274" t="s">
        <v>130</v>
      </c>
      <c r="J58" s="274" t="s">
        <v>130</v>
      </c>
      <c r="K58" s="274" t="s">
        <v>130</v>
      </c>
      <c r="L58" s="253">
        <v>0</v>
      </c>
      <c r="M58" s="254">
        <v>-16945.689999999999</v>
      </c>
      <c r="N58" s="262" t="s">
        <v>240</v>
      </c>
    </row>
    <row r="59" spans="1:15" s="137" customFormat="1" ht="13.15" customHeight="1" x14ac:dyDescent="0.25">
      <c r="A59" s="207" t="s">
        <v>129</v>
      </c>
      <c r="B59" s="208" t="s">
        <v>129</v>
      </c>
      <c r="C59" s="209"/>
      <c r="D59" s="209">
        <v>231</v>
      </c>
      <c r="E59" s="209"/>
      <c r="F59" s="272" t="s">
        <v>64</v>
      </c>
      <c r="G59" s="273" t="s">
        <v>21</v>
      </c>
      <c r="H59" s="274" t="s">
        <v>130</v>
      </c>
      <c r="I59" s="274" t="s">
        <v>130</v>
      </c>
      <c r="J59" s="274" t="s">
        <v>130</v>
      </c>
      <c r="K59" s="274" t="s">
        <v>130</v>
      </c>
      <c r="L59" s="253">
        <v>0</v>
      </c>
      <c r="M59" s="254">
        <v>-1064575</v>
      </c>
      <c r="N59" s="262" t="s">
        <v>241</v>
      </c>
      <c r="O59" s="227"/>
    </row>
    <row r="60" spans="1:15" s="137" customFormat="1" ht="13.15" customHeight="1" x14ac:dyDescent="0.25">
      <c r="A60" s="207" t="s">
        <v>129</v>
      </c>
      <c r="B60" s="208" t="s">
        <v>129</v>
      </c>
      <c r="C60" s="209"/>
      <c r="D60" s="209">
        <v>231</v>
      </c>
      <c r="E60" s="209"/>
      <c r="F60" s="272" t="s">
        <v>61</v>
      </c>
      <c r="G60" s="273" t="s">
        <v>21</v>
      </c>
      <c r="H60" s="274" t="s">
        <v>130</v>
      </c>
      <c r="I60" s="274" t="s">
        <v>130</v>
      </c>
      <c r="J60" s="274" t="s">
        <v>130</v>
      </c>
      <c r="K60" s="274" t="s">
        <v>130</v>
      </c>
      <c r="L60" s="253">
        <v>0</v>
      </c>
      <c r="M60" s="254">
        <v>202426</v>
      </c>
      <c r="N60" s="262" t="s">
        <v>242</v>
      </c>
    </row>
    <row r="61" spans="1:15" s="137" customFormat="1" ht="13.15" customHeight="1" x14ac:dyDescent="0.25">
      <c r="A61" s="207" t="s">
        <v>129</v>
      </c>
      <c r="B61" s="208" t="s">
        <v>129</v>
      </c>
      <c r="C61" s="209"/>
      <c r="D61" s="209">
        <v>231</v>
      </c>
      <c r="E61" s="209"/>
      <c r="F61" s="272" t="s">
        <v>61</v>
      </c>
      <c r="G61" s="273" t="s">
        <v>73</v>
      </c>
      <c r="H61" s="274" t="s">
        <v>130</v>
      </c>
      <c r="I61" s="274" t="s">
        <v>130</v>
      </c>
      <c r="J61" s="274" t="s">
        <v>130</v>
      </c>
      <c r="K61" s="274" t="s">
        <v>130</v>
      </c>
      <c r="L61" s="253">
        <v>0</v>
      </c>
      <c r="M61" s="254">
        <v>-1509800</v>
      </c>
      <c r="N61" s="262" t="s">
        <v>243</v>
      </c>
    </row>
    <row r="62" spans="1:15" s="137" customFormat="1" ht="13.15" customHeight="1" x14ac:dyDescent="0.25">
      <c r="A62" s="207" t="s">
        <v>129</v>
      </c>
      <c r="B62" s="208" t="s">
        <v>129</v>
      </c>
      <c r="C62" s="209"/>
      <c r="D62" s="209">
        <v>231</v>
      </c>
      <c r="E62" s="209"/>
      <c r="F62" s="272" t="s">
        <v>21</v>
      </c>
      <c r="G62" s="273" t="s">
        <v>21</v>
      </c>
      <c r="H62" s="274" t="s">
        <v>130</v>
      </c>
      <c r="I62" s="274" t="s">
        <v>130</v>
      </c>
      <c r="J62" s="274" t="s">
        <v>130</v>
      </c>
      <c r="K62" s="274" t="s">
        <v>130</v>
      </c>
      <c r="L62" s="253">
        <v>0</v>
      </c>
      <c r="M62" s="254">
        <v>-204800</v>
      </c>
      <c r="N62" s="262" t="s">
        <v>152</v>
      </c>
    </row>
    <row r="63" spans="1:15" s="137" customFormat="1" ht="13.15" customHeight="1" x14ac:dyDescent="0.25">
      <c r="A63" s="207" t="s">
        <v>129</v>
      </c>
      <c r="B63" s="208" t="s">
        <v>129</v>
      </c>
      <c r="C63" s="209"/>
      <c r="D63" s="209">
        <v>231</v>
      </c>
      <c r="E63" s="209"/>
      <c r="F63" s="272" t="s">
        <v>21</v>
      </c>
      <c r="G63" s="273" t="s">
        <v>73</v>
      </c>
      <c r="H63" s="274" t="s">
        <v>130</v>
      </c>
      <c r="I63" s="274" t="s">
        <v>130</v>
      </c>
      <c r="J63" s="274" t="s">
        <v>130</v>
      </c>
      <c r="K63" s="274" t="s">
        <v>130</v>
      </c>
      <c r="L63" s="253">
        <v>0</v>
      </c>
      <c r="M63" s="254">
        <v>-900000</v>
      </c>
      <c r="N63" s="262" t="s">
        <v>244</v>
      </c>
    </row>
    <row r="64" spans="1:15" s="137" customFormat="1" ht="13.15" customHeight="1" x14ac:dyDescent="0.25">
      <c r="A64" s="207" t="s">
        <v>129</v>
      </c>
      <c r="B64" s="208" t="s">
        <v>129</v>
      </c>
      <c r="C64" s="209"/>
      <c r="D64" s="209">
        <v>231</v>
      </c>
      <c r="E64" s="209"/>
      <c r="F64" s="272" t="s">
        <v>73</v>
      </c>
      <c r="G64" s="273" t="s">
        <v>21</v>
      </c>
      <c r="H64" s="274" t="s">
        <v>130</v>
      </c>
      <c r="I64" s="274" t="s">
        <v>130</v>
      </c>
      <c r="J64" s="274" t="s">
        <v>130</v>
      </c>
      <c r="K64" s="274" t="s">
        <v>130</v>
      </c>
      <c r="L64" s="253">
        <v>0</v>
      </c>
      <c r="M64" s="254">
        <v>-3226584.76</v>
      </c>
      <c r="N64" s="262" t="s">
        <v>245</v>
      </c>
    </row>
    <row r="65" spans="1:14" s="137" customFormat="1" ht="13.15" customHeight="1" x14ac:dyDescent="0.25">
      <c r="A65" s="207" t="s">
        <v>129</v>
      </c>
      <c r="B65" s="208" t="s">
        <v>129</v>
      </c>
      <c r="C65" s="209"/>
      <c r="D65" s="209">
        <v>231</v>
      </c>
      <c r="E65" s="209"/>
      <c r="F65" s="272" t="s">
        <v>73</v>
      </c>
      <c r="G65" s="273" t="s">
        <v>73</v>
      </c>
      <c r="H65" s="274" t="s">
        <v>130</v>
      </c>
      <c r="I65" s="274" t="s">
        <v>130</v>
      </c>
      <c r="J65" s="274" t="s">
        <v>130</v>
      </c>
      <c r="K65" s="274" t="s">
        <v>130</v>
      </c>
      <c r="L65" s="253">
        <v>0</v>
      </c>
      <c r="M65" s="254">
        <v>-2573254.31</v>
      </c>
      <c r="N65" s="262" t="s">
        <v>246</v>
      </c>
    </row>
    <row r="66" spans="1:14" s="137" customFormat="1" ht="13.15" customHeight="1" thickBot="1" x14ac:dyDescent="0.3">
      <c r="A66" s="207" t="s">
        <v>129</v>
      </c>
      <c r="B66" s="208" t="s">
        <v>129</v>
      </c>
      <c r="C66" s="209"/>
      <c r="D66" s="209">
        <v>231</v>
      </c>
      <c r="E66" s="278"/>
      <c r="F66" s="284" t="s">
        <v>4</v>
      </c>
      <c r="G66" s="279">
        <v>8115</v>
      </c>
      <c r="H66" s="280" t="s">
        <v>130</v>
      </c>
      <c r="I66" s="280" t="s">
        <v>130</v>
      </c>
      <c r="J66" s="280" t="s">
        <v>130</v>
      </c>
      <c r="K66" s="280" t="s">
        <v>130</v>
      </c>
      <c r="L66" s="281">
        <v>-6000000</v>
      </c>
      <c r="M66" s="282">
        <v>0</v>
      </c>
      <c r="N66" s="283" t="s">
        <v>247</v>
      </c>
    </row>
    <row r="67" spans="1:14" s="140" customFormat="1" ht="16.149999999999999" customHeight="1" thickBot="1" x14ac:dyDescent="0.25">
      <c r="A67" s="304" t="s">
        <v>131</v>
      </c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138">
        <f>SUM(L5:L66)</f>
        <v>-11281588.07</v>
      </c>
      <c r="M67" s="138">
        <f>SUM(M5:M66)</f>
        <v>-11281588.07</v>
      </c>
      <c r="N67" s="139"/>
    </row>
    <row r="68" spans="1:14" x14ac:dyDescent="0.25">
      <c r="A68" s="141" t="s">
        <v>20</v>
      </c>
      <c r="B68" s="141"/>
      <c r="C68" s="141"/>
      <c r="D68" s="141"/>
      <c r="E68" s="142"/>
      <c r="F68" s="143"/>
      <c r="G68" s="1"/>
      <c r="H68" s="1"/>
      <c r="I68" s="1"/>
      <c r="J68" s="1"/>
      <c r="K68" s="1"/>
      <c r="L68" s="1"/>
      <c r="M68" s="1"/>
      <c r="N68" s="1"/>
    </row>
  </sheetData>
  <mergeCells count="1">
    <mergeCell ref="A67:K67"/>
  </mergeCells>
  <pageMargins left="0" right="0" top="0.78740157480314965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"/>
  <sheetViews>
    <sheetView topLeftCell="A64" workbookViewId="0">
      <selection activeCell="G95" sqref="G95"/>
    </sheetView>
  </sheetViews>
  <sheetFormatPr defaultRowHeight="15" x14ac:dyDescent="0.25"/>
  <cols>
    <col min="1" max="2" width="6.7109375" style="86" customWidth="1"/>
    <col min="3" max="3" width="18" style="86" customWidth="1"/>
    <col min="4" max="4" width="25.28515625" style="86" customWidth="1"/>
    <col min="5" max="6" width="13.28515625" style="87" customWidth="1"/>
    <col min="7" max="7" width="15.7109375" style="88" customWidth="1"/>
    <col min="8" max="9" width="13.28515625" customWidth="1"/>
    <col min="10" max="10" width="18.7109375" customWidth="1"/>
  </cols>
  <sheetData>
    <row r="1" spans="1:10" s="44" customFormat="1" ht="24.95" customHeight="1" x14ac:dyDescent="0.25">
      <c r="A1" s="144" t="s">
        <v>0</v>
      </c>
      <c r="B1" s="145"/>
      <c r="C1" s="146"/>
      <c r="D1" s="41"/>
      <c r="E1" s="42"/>
      <c r="F1" s="43"/>
      <c r="H1" s="147" t="s">
        <v>132</v>
      </c>
    </row>
    <row r="2" spans="1:10" s="44" customFormat="1" ht="8.1" customHeight="1" thickBot="1" x14ac:dyDescent="0.3">
      <c r="A2" s="38"/>
      <c r="B2" s="39"/>
      <c r="C2" s="40"/>
      <c r="D2" s="41"/>
      <c r="E2" s="42"/>
      <c r="F2" s="43"/>
      <c r="H2" s="148" t="s">
        <v>133</v>
      </c>
    </row>
    <row r="3" spans="1:10" s="1" customFormat="1" ht="29.25" customHeight="1" thickBot="1" x14ac:dyDescent="0.3">
      <c r="A3" s="54" t="s">
        <v>59</v>
      </c>
      <c r="B3" s="316" t="s">
        <v>3</v>
      </c>
      <c r="C3" s="317"/>
      <c r="D3" s="55"/>
      <c r="E3" s="56" t="s">
        <v>71</v>
      </c>
      <c r="F3" s="56" t="s">
        <v>72</v>
      </c>
      <c r="G3" s="57" t="s">
        <v>80</v>
      </c>
      <c r="H3" s="149" t="s">
        <v>248</v>
      </c>
      <c r="I3" s="150" t="s">
        <v>134</v>
      </c>
      <c r="J3" s="151" t="s">
        <v>135</v>
      </c>
    </row>
    <row r="4" spans="1:10" s="37" customFormat="1" ht="16.5" customHeight="1" thickBot="1" x14ac:dyDescent="0.3">
      <c r="A4" s="320" t="s">
        <v>6</v>
      </c>
      <c r="B4" s="321"/>
      <c r="C4" s="321"/>
      <c r="D4" s="322"/>
      <c r="E4" s="76">
        <v>87000000</v>
      </c>
      <c r="F4" s="76">
        <v>86411463.760000005</v>
      </c>
      <c r="G4" s="77">
        <v>81000000</v>
      </c>
      <c r="H4" s="152">
        <v>-5281588.07</v>
      </c>
      <c r="I4" s="153">
        <f>SUM(18000+200258+3230266.01+48000+288000+1123328.14+48000+56286+2269449.92-5281588.07)</f>
        <v>1999999.9999999991</v>
      </c>
      <c r="J4" s="154">
        <f>SUM(G4+I4)</f>
        <v>83000000</v>
      </c>
    </row>
    <row r="5" spans="1:10" ht="15.75" thickBot="1" x14ac:dyDescent="0.3">
      <c r="E5" s="166"/>
      <c r="F5" s="166"/>
      <c r="G5" s="167"/>
    </row>
    <row r="6" spans="1:10" s="37" customFormat="1" ht="24.95" customHeight="1" x14ac:dyDescent="0.3">
      <c r="A6" s="155" t="s">
        <v>19</v>
      </c>
      <c r="B6" s="155"/>
      <c r="C6" s="155"/>
      <c r="D6" s="155"/>
      <c r="E6" s="155"/>
      <c r="F6" s="155"/>
      <c r="G6" s="156"/>
      <c r="H6" s="147" t="s">
        <v>132</v>
      </c>
      <c r="I6" s="157"/>
      <c r="J6" s="157"/>
    </row>
    <row r="7" spans="1:10" s="37" customFormat="1" ht="8.1" customHeight="1" thickBot="1" x14ac:dyDescent="0.35">
      <c r="A7" s="158"/>
      <c r="B7" s="158"/>
      <c r="C7" s="158"/>
      <c r="D7" s="158"/>
      <c r="E7" s="158"/>
      <c r="F7" s="158"/>
      <c r="G7" s="159"/>
      <c r="H7" s="148" t="s">
        <v>133</v>
      </c>
    </row>
    <row r="8" spans="1:10" s="1" customFormat="1" ht="29.25" customHeight="1" thickBot="1" x14ac:dyDescent="0.3">
      <c r="A8" s="54" t="s">
        <v>59</v>
      </c>
      <c r="B8" s="316" t="s">
        <v>3</v>
      </c>
      <c r="C8" s="317"/>
      <c r="D8" s="55"/>
      <c r="E8" s="56" t="s">
        <v>71</v>
      </c>
      <c r="F8" s="56" t="s">
        <v>72</v>
      </c>
      <c r="G8" s="57" t="s">
        <v>80</v>
      </c>
      <c r="H8" s="149" t="s">
        <v>248</v>
      </c>
      <c r="I8" s="150" t="s">
        <v>134</v>
      </c>
      <c r="J8" s="151" t="s">
        <v>135</v>
      </c>
    </row>
    <row r="9" spans="1:10" s="44" customFormat="1" ht="42" customHeight="1" x14ac:dyDescent="0.25">
      <c r="A9" s="198" t="s">
        <v>4</v>
      </c>
      <c r="B9" s="199" t="s">
        <v>14</v>
      </c>
      <c r="C9" s="336" t="s">
        <v>136</v>
      </c>
      <c r="D9" s="336"/>
      <c r="E9" s="106">
        <v>-10763019.82</v>
      </c>
      <c r="F9" s="106">
        <v>-13604921.67</v>
      </c>
      <c r="G9" s="107">
        <v>16736851.5</v>
      </c>
      <c r="H9" s="200">
        <v>-6000000</v>
      </c>
      <c r="I9" s="201">
        <f>SUM(H9)</f>
        <v>-6000000</v>
      </c>
      <c r="J9" s="204">
        <f>SUM(G9+I9)</f>
        <v>10736851.5</v>
      </c>
    </row>
    <row r="10" spans="1:10" s="44" customFormat="1" ht="15.95" customHeight="1" x14ac:dyDescent="0.25">
      <c r="A10" s="160" t="s">
        <v>4</v>
      </c>
      <c r="B10" s="161" t="s">
        <v>15</v>
      </c>
      <c r="C10" s="337" t="s">
        <v>43</v>
      </c>
      <c r="D10" s="337"/>
      <c r="E10" s="50">
        <v>18051961.039999999</v>
      </c>
      <c r="F10" s="51">
        <v>18051961.039999999</v>
      </c>
      <c r="G10" s="45">
        <v>0</v>
      </c>
      <c r="H10" s="202">
        <v>0</v>
      </c>
      <c r="I10" s="203">
        <f t="shared" ref="I10:I11" si="0">SUM(H10)</f>
        <v>0</v>
      </c>
      <c r="J10" s="205">
        <f t="shared" ref="J10:J11" si="1">SUM(G10+I10)</f>
        <v>0</v>
      </c>
    </row>
    <row r="11" spans="1:10" s="44" customFormat="1" ht="15.95" customHeight="1" thickBot="1" x14ac:dyDescent="0.3">
      <c r="A11" s="168" t="s">
        <v>4</v>
      </c>
      <c r="B11" s="169" t="s">
        <v>16</v>
      </c>
      <c r="C11" s="333" t="s">
        <v>44</v>
      </c>
      <c r="D11" s="333"/>
      <c r="E11" s="170">
        <v>0</v>
      </c>
      <c r="F11" s="171">
        <v>5681.97</v>
      </c>
      <c r="G11" s="172">
        <v>0</v>
      </c>
      <c r="H11" s="228">
        <v>0</v>
      </c>
      <c r="I11" s="229">
        <f t="shared" si="0"/>
        <v>0</v>
      </c>
      <c r="J11" s="206">
        <f t="shared" si="1"/>
        <v>0</v>
      </c>
    </row>
    <row r="12" spans="1:10" s="44" customFormat="1" ht="15.75" thickBot="1" x14ac:dyDescent="0.3">
      <c r="A12" s="334" t="s">
        <v>45</v>
      </c>
      <c r="B12" s="335"/>
      <c r="C12" s="335"/>
      <c r="D12" s="335"/>
      <c r="E12" s="173">
        <f>SUM(E9:E11)</f>
        <v>7288941.2199999988</v>
      </c>
      <c r="F12" s="173">
        <f>SUM(F9:F11)</f>
        <v>4452721.3399999989</v>
      </c>
      <c r="G12" s="174">
        <f>SUM(G9:G11)</f>
        <v>16736851.5</v>
      </c>
      <c r="H12" s="162">
        <f t="shared" ref="H12:J12" si="2">SUM(H9:H11)</f>
        <v>-6000000</v>
      </c>
      <c r="I12" s="163">
        <f t="shared" si="2"/>
        <v>-6000000</v>
      </c>
      <c r="J12" s="164">
        <f t="shared" si="2"/>
        <v>10736851.5</v>
      </c>
    </row>
    <row r="13" spans="1:10" s="44" customFormat="1" ht="5.0999999999999996" customHeight="1" thickBot="1" x14ac:dyDescent="0.3">
      <c r="A13" s="46"/>
      <c r="B13" s="46"/>
      <c r="C13" s="46"/>
      <c r="E13" s="47"/>
      <c r="F13" s="47"/>
      <c r="G13" s="48"/>
      <c r="H13" s="165"/>
    </row>
    <row r="14" spans="1:10" s="44" customFormat="1" ht="18.75" customHeight="1" thickBot="1" x14ac:dyDescent="0.3">
      <c r="A14" s="328" t="s">
        <v>46</v>
      </c>
      <c r="B14" s="328"/>
      <c r="C14" s="328"/>
      <c r="D14" s="328"/>
      <c r="E14" s="49"/>
      <c r="I14" s="314">
        <f>SUM(J4+J12)</f>
        <v>93736851.5</v>
      </c>
      <c r="J14" s="315"/>
    </row>
    <row r="15" spans="1:10" s="188" customFormat="1" ht="3" customHeight="1" x14ac:dyDescent="0.25">
      <c r="A15" s="186"/>
      <c r="B15" s="186"/>
      <c r="C15" s="186"/>
      <c r="D15" s="186"/>
      <c r="E15" s="187"/>
      <c r="I15" s="189"/>
      <c r="J15" s="189"/>
    </row>
    <row r="16" spans="1:10" s="188" customFormat="1" ht="15" customHeight="1" x14ac:dyDescent="0.25">
      <c r="A16" s="186"/>
      <c r="B16" s="186"/>
      <c r="C16" s="186"/>
      <c r="D16" s="186"/>
      <c r="E16" s="187"/>
      <c r="I16" s="189"/>
      <c r="J16" s="189"/>
    </row>
    <row r="17" spans="1:10" s="188" customFormat="1" ht="15" customHeight="1" x14ac:dyDescent="0.25">
      <c r="A17" s="186"/>
      <c r="B17" s="186"/>
      <c r="C17" s="186"/>
      <c r="D17" s="186"/>
      <c r="E17" s="187"/>
      <c r="I17" s="189"/>
      <c r="J17" s="189"/>
    </row>
    <row r="18" spans="1:10" s="188" customFormat="1" ht="15" customHeight="1" x14ac:dyDescent="0.25">
      <c r="A18" s="186"/>
      <c r="B18" s="186"/>
      <c r="C18" s="186"/>
      <c r="D18" s="186"/>
      <c r="E18" s="187"/>
      <c r="I18" s="189"/>
      <c r="J18" s="189"/>
    </row>
    <row r="19" spans="1:10" s="188" customFormat="1" ht="15" customHeight="1" x14ac:dyDescent="0.25">
      <c r="A19" s="186"/>
      <c r="B19" s="186"/>
      <c r="C19" s="186"/>
      <c r="D19" s="186"/>
      <c r="E19" s="187"/>
      <c r="I19" s="189"/>
      <c r="J19" s="189"/>
    </row>
    <row r="20" spans="1:10" s="188" customFormat="1" ht="15" customHeight="1" x14ac:dyDescent="0.25">
      <c r="A20" s="186"/>
      <c r="B20" s="186"/>
      <c r="C20" s="186"/>
      <c r="D20" s="186"/>
      <c r="E20" s="187"/>
      <c r="I20" s="189"/>
      <c r="J20" s="189"/>
    </row>
    <row r="21" spans="1:10" s="188" customFormat="1" ht="15" customHeight="1" x14ac:dyDescent="0.25">
      <c r="A21" s="186"/>
      <c r="B21" s="186"/>
      <c r="C21" s="186"/>
      <c r="D21" s="186"/>
      <c r="E21" s="187"/>
      <c r="I21" s="189"/>
      <c r="J21" s="189"/>
    </row>
    <row r="22" spans="1:10" s="188" customFormat="1" ht="15" customHeight="1" x14ac:dyDescent="0.25">
      <c r="A22" s="186"/>
      <c r="B22" s="186"/>
      <c r="C22" s="186"/>
      <c r="D22" s="186"/>
      <c r="E22" s="187"/>
      <c r="I22" s="189"/>
      <c r="J22" s="189"/>
    </row>
    <row r="23" spans="1:10" s="188" customFormat="1" ht="15" customHeight="1" x14ac:dyDescent="0.25">
      <c r="A23" s="186"/>
      <c r="B23" s="186"/>
      <c r="C23" s="186"/>
      <c r="D23" s="186"/>
      <c r="E23" s="187"/>
      <c r="I23" s="189"/>
      <c r="J23" s="189"/>
    </row>
    <row r="24" spans="1:10" s="188" customFormat="1" ht="15" customHeight="1" x14ac:dyDescent="0.25">
      <c r="A24" s="186"/>
      <c r="B24" s="186"/>
      <c r="C24" s="186"/>
      <c r="D24" s="186"/>
      <c r="E24" s="187"/>
      <c r="I24" s="189"/>
      <c r="J24" s="189"/>
    </row>
    <row r="25" spans="1:10" s="188" customFormat="1" ht="15" customHeight="1" x14ac:dyDescent="0.25">
      <c r="A25" s="186"/>
      <c r="B25" s="186"/>
      <c r="C25" s="186"/>
      <c r="D25" s="186"/>
      <c r="E25" s="187"/>
      <c r="I25" s="189"/>
      <c r="J25" s="189"/>
    </row>
    <row r="26" spans="1:10" s="188" customFormat="1" ht="15" customHeight="1" x14ac:dyDescent="0.25">
      <c r="A26" s="186"/>
      <c r="B26" s="186"/>
      <c r="C26" s="186"/>
      <c r="D26" s="186"/>
      <c r="E26" s="187"/>
      <c r="I26" s="189"/>
      <c r="J26" s="189"/>
    </row>
    <row r="27" spans="1:10" s="188" customFormat="1" ht="15" customHeight="1" x14ac:dyDescent="0.25">
      <c r="A27" s="186"/>
      <c r="B27" s="186"/>
      <c r="C27" s="186"/>
      <c r="D27" s="186"/>
      <c r="E27" s="187"/>
      <c r="I27" s="189"/>
      <c r="J27" s="189"/>
    </row>
    <row r="28" spans="1:10" s="188" customFormat="1" ht="15" customHeight="1" x14ac:dyDescent="0.25">
      <c r="A28" s="186"/>
      <c r="B28" s="186"/>
      <c r="C28" s="186"/>
      <c r="D28" s="186"/>
      <c r="E28" s="187"/>
      <c r="I28" s="189"/>
      <c r="J28" s="189"/>
    </row>
    <row r="29" spans="1:10" s="188" customFormat="1" ht="15" customHeight="1" x14ac:dyDescent="0.25">
      <c r="A29" s="186"/>
      <c r="B29" s="186"/>
      <c r="C29" s="186"/>
      <c r="D29" s="186"/>
      <c r="E29" s="187"/>
      <c r="I29" s="189"/>
      <c r="J29" s="189"/>
    </row>
    <row r="30" spans="1:10" s="188" customFormat="1" ht="15" customHeight="1" thickBot="1" x14ac:dyDescent="0.3">
      <c r="A30" s="186"/>
      <c r="B30" s="186"/>
      <c r="C30" s="186"/>
      <c r="D30" s="186"/>
      <c r="E30" s="187"/>
      <c r="I30" s="189"/>
      <c r="J30" s="189"/>
    </row>
    <row r="31" spans="1:10" ht="21" x14ac:dyDescent="0.25">
      <c r="A31" s="38" t="s">
        <v>7</v>
      </c>
      <c r="B31" s="39"/>
      <c r="C31" s="40"/>
      <c r="H31" s="147" t="s">
        <v>132</v>
      </c>
      <c r="I31" s="157"/>
      <c r="J31" s="157"/>
    </row>
    <row r="32" spans="1:10" s="1" customFormat="1" ht="8.1" customHeight="1" thickBot="1" x14ac:dyDescent="0.3">
      <c r="D32" s="41"/>
      <c r="E32" s="42"/>
      <c r="F32" s="43"/>
      <c r="G32" s="44"/>
      <c r="H32" s="148" t="s">
        <v>133</v>
      </c>
      <c r="I32" s="37"/>
      <c r="J32" s="37"/>
    </row>
    <row r="33" spans="1:11" s="1" customFormat="1" ht="29.25" customHeight="1" thickBot="1" x14ac:dyDescent="0.3">
      <c r="A33" s="54" t="s">
        <v>59</v>
      </c>
      <c r="B33" s="316" t="s">
        <v>3</v>
      </c>
      <c r="C33" s="317"/>
      <c r="D33" s="55"/>
      <c r="E33" s="56" t="s">
        <v>71</v>
      </c>
      <c r="F33" s="56" t="s">
        <v>72</v>
      </c>
      <c r="G33" s="57" t="s">
        <v>80</v>
      </c>
      <c r="H33" s="149" t="s">
        <v>248</v>
      </c>
      <c r="I33" s="150" t="s">
        <v>134</v>
      </c>
      <c r="J33" s="151" t="s">
        <v>135</v>
      </c>
    </row>
    <row r="34" spans="1:11" ht="14.45" customHeight="1" x14ac:dyDescent="0.25">
      <c r="A34" s="58" t="s">
        <v>60</v>
      </c>
      <c r="B34" s="318" t="s">
        <v>17</v>
      </c>
      <c r="C34" s="319"/>
      <c r="D34" s="59"/>
      <c r="E34" s="60">
        <v>5500000</v>
      </c>
      <c r="F34" s="60">
        <v>5239081.6900000004</v>
      </c>
      <c r="G34" s="61">
        <v>6000000</v>
      </c>
      <c r="H34" s="175">
        <v>-300000</v>
      </c>
      <c r="I34" s="176">
        <v>-300000</v>
      </c>
      <c r="J34" s="177">
        <f>SUM(G34+I34)</f>
        <v>5700000</v>
      </c>
    </row>
    <row r="35" spans="1:11" ht="14.45" customHeight="1" x14ac:dyDescent="0.25">
      <c r="A35" s="62" t="s">
        <v>64</v>
      </c>
      <c r="B35" s="63" t="s">
        <v>65</v>
      </c>
      <c r="C35" s="64"/>
      <c r="D35" s="65"/>
      <c r="E35" s="66">
        <v>12300000</v>
      </c>
      <c r="F35" s="66">
        <v>11184587.98</v>
      </c>
      <c r="G35" s="67">
        <v>12000000</v>
      </c>
      <c r="H35" s="178">
        <v>-1069575</v>
      </c>
      <c r="I35" s="179">
        <f>SUM(0+0+30000+0+0+39575+0+0+0-1069575)</f>
        <v>-1000000</v>
      </c>
      <c r="J35" s="180">
        <f t="shared" ref="J35:J38" si="3">SUM(G35+I35)</f>
        <v>11000000</v>
      </c>
    </row>
    <row r="36" spans="1:11" ht="14.45" customHeight="1" x14ac:dyDescent="0.25">
      <c r="A36" s="62" t="s">
        <v>61</v>
      </c>
      <c r="B36" s="331" t="s">
        <v>62</v>
      </c>
      <c r="C36" s="332"/>
      <c r="D36" s="65"/>
      <c r="E36" s="66">
        <v>50000000</v>
      </c>
      <c r="F36" s="66">
        <v>49707591.939999998</v>
      </c>
      <c r="G36" s="67">
        <v>53000000</v>
      </c>
      <c r="H36" s="178">
        <v>-1307374</v>
      </c>
      <c r="I36" s="181">
        <f>SUM(18000+40258+175900+48000+48000+855930+48000+56286+17000+202426-1509800)</f>
        <v>0</v>
      </c>
      <c r="J36" s="180">
        <f t="shared" si="3"/>
        <v>53000000</v>
      </c>
    </row>
    <row r="37" spans="1:11" ht="14.45" customHeight="1" x14ac:dyDescent="0.25">
      <c r="A37" s="62" t="s">
        <v>21</v>
      </c>
      <c r="B37" s="63" t="s">
        <v>76</v>
      </c>
      <c r="C37" s="68"/>
      <c r="D37" s="69"/>
      <c r="E37" s="66">
        <v>2000000</v>
      </c>
      <c r="F37" s="66">
        <v>1596484.09</v>
      </c>
      <c r="G37" s="67">
        <v>2000000</v>
      </c>
      <c r="H37" s="178">
        <v>-1104800</v>
      </c>
      <c r="I37" s="179">
        <f>SUM(0+0+256000+0+0+130000+0+0+18800-204800-900000)</f>
        <v>-700000</v>
      </c>
      <c r="J37" s="180">
        <f t="shared" si="3"/>
        <v>1300000</v>
      </c>
    </row>
    <row r="38" spans="1:11" ht="14.45" customHeight="1" thickBot="1" x14ac:dyDescent="0.3">
      <c r="A38" s="70" t="s">
        <v>73</v>
      </c>
      <c r="B38" s="71" t="s">
        <v>18</v>
      </c>
      <c r="C38" s="72"/>
      <c r="D38" s="73"/>
      <c r="E38" s="74">
        <v>23000000</v>
      </c>
      <c r="F38" s="74">
        <v>21647498.18</v>
      </c>
      <c r="G38" s="75">
        <v>23000000</v>
      </c>
      <c r="H38" s="182">
        <v>-7499839.0700000003</v>
      </c>
      <c r="I38" s="183">
        <f>SUM(0+160000+2768366.01+0+240000+97823.14+0+0+2233649.92-7499839.07)</f>
        <v>-2000000</v>
      </c>
      <c r="J38" s="184">
        <f t="shared" si="3"/>
        <v>21000000</v>
      </c>
    </row>
    <row r="39" spans="1:11" ht="16.5" customHeight="1" thickBot="1" x14ac:dyDescent="0.3">
      <c r="A39" s="320" t="s">
        <v>13</v>
      </c>
      <c r="B39" s="321"/>
      <c r="C39" s="321"/>
      <c r="D39" s="322"/>
      <c r="E39" s="76">
        <f>SUM(E34:E38)</f>
        <v>92800000</v>
      </c>
      <c r="F39" s="76">
        <f>SUM(F34:F38)</f>
        <v>89375243.879999995</v>
      </c>
      <c r="G39" s="77">
        <f>SUM(G34:G38)</f>
        <v>96000000</v>
      </c>
      <c r="H39" s="289">
        <f t="shared" ref="H39:J39" si="4">SUM(H34:H38)</f>
        <v>-11281588.07</v>
      </c>
      <c r="I39" s="185">
        <f>SUM(I34:I38)</f>
        <v>-4000000</v>
      </c>
      <c r="J39" s="185">
        <f t="shared" si="4"/>
        <v>92000000</v>
      </c>
    </row>
    <row r="40" spans="1:11" ht="15.95" customHeight="1" x14ac:dyDescent="0.25">
      <c r="A40" s="323" t="s">
        <v>74</v>
      </c>
      <c r="B40" s="323"/>
      <c r="C40" s="323"/>
      <c r="D40" s="323"/>
      <c r="E40" s="108">
        <v>70800000</v>
      </c>
      <c r="F40" s="108">
        <v>68326639.439999998</v>
      </c>
      <c r="G40" s="78">
        <v>73000000</v>
      </c>
      <c r="H40" s="190">
        <v>-6281588.0700000003</v>
      </c>
      <c r="I40" s="190">
        <v>1000000</v>
      </c>
      <c r="J40" s="190">
        <f>SUM(G40+I40)</f>
        <v>74000000</v>
      </c>
    </row>
    <row r="41" spans="1:11" ht="15.95" customHeight="1" thickBot="1" x14ac:dyDescent="0.3">
      <c r="A41" s="324" t="s">
        <v>75</v>
      </c>
      <c r="B41" s="324"/>
      <c r="C41" s="324"/>
      <c r="D41" s="324"/>
      <c r="E41" s="108">
        <v>22000000</v>
      </c>
      <c r="F41" s="108">
        <v>21048604.440000001</v>
      </c>
      <c r="G41" s="78">
        <v>23000000</v>
      </c>
      <c r="H41" s="191">
        <v>-5000000</v>
      </c>
      <c r="I41" s="191">
        <v>-5000000</v>
      </c>
      <c r="J41" s="191">
        <f>SUM(G41+I41)</f>
        <v>18000000</v>
      </c>
    </row>
    <row r="42" spans="1:11" x14ac:dyDescent="0.25">
      <c r="A42" s="325" t="s">
        <v>77</v>
      </c>
      <c r="B42" s="325"/>
      <c r="C42" s="325"/>
      <c r="D42" s="325"/>
      <c r="E42" s="325"/>
      <c r="F42" s="325"/>
      <c r="G42" s="325"/>
    </row>
    <row r="43" spans="1:11" ht="9" customHeight="1" x14ac:dyDescent="0.25">
      <c r="A43" s="79"/>
      <c r="B43" s="79"/>
      <c r="C43" s="79"/>
      <c r="D43" s="79"/>
      <c r="E43" s="79"/>
      <c r="F43" s="79"/>
      <c r="G43" s="79"/>
    </row>
    <row r="44" spans="1:11" ht="9" customHeight="1" thickBot="1" x14ac:dyDescent="0.3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</row>
    <row r="45" spans="1:11" s="37" customFormat="1" ht="24.95" customHeight="1" x14ac:dyDescent="0.3">
      <c r="A45" s="155" t="s">
        <v>19</v>
      </c>
      <c r="B45" s="155"/>
      <c r="C45" s="155"/>
      <c r="D45" s="155"/>
      <c r="E45" s="155"/>
      <c r="F45" s="155"/>
      <c r="G45" s="156"/>
      <c r="H45" s="147" t="s">
        <v>132</v>
      </c>
      <c r="I45" s="157"/>
      <c r="J45" s="157"/>
    </row>
    <row r="46" spans="1:11" s="37" customFormat="1" ht="8.1" customHeight="1" thickBot="1" x14ac:dyDescent="0.35">
      <c r="A46" s="158"/>
      <c r="B46" s="158"/>
      <c r="C46" s="158"/>
      <c r="D46" s="158"/>
      <c r="E46" s="158"/>
      <c r="F46" s="158"/>
      <c r="G46" s="159"/>
      <c r="H46" s="148" t="s">
        <v>133</v>
      </c>
    </row>
    <row r="47" spans="1:11" s="1" customFormat="1" ht="29.25" customHeight="1" thickBot="1" x14ac:dyDescent="0.3">
      <c r="A47" s="54" t="s">
        <v>1</v>
      </c>
      <c r="B47" s="80" t="s">
        <v>2</v>
      </c>
      <c r="C47" s="269" t="s">
        <v>3</v>
      </c>
      <c r="D47" s="55"/>
      <c r="E47" s="56" t="s">
        <v>71</v>
      </c>
      <c r="F47" s="56" t="s">
        <v>72</v>
      </c>
      <c r="G47" s="57" t="s">
        <v>80</v>
      </c>
      <c r="H47" s="149" t="s">
        <v>248</v>
      </c>
      <c r="I47" s="150" t="s">
        <v>134</v>
      </c>
      <c r="J47" s="151" t="s">
        <v>135</v>
      </c>
    </row>
    <row r="48" spans="1:11" ht="15" customHeight="1" thickBot="1" x14ac:dyDescent="0.3">
      <c r="A48" s="96" t="s">
        <v>4</v>
      </c>
      <c r="B48" s="97" t="s">
        <v>47</v>
      </c>
      <c r="C48" s="326" t="s">
        <v>48</v>
      </c>
      <c r="D48" s="327"/>
      <c r="E48" s="81">
        <v>1488941.22</v>
      </c>
      <c r="F48" s="81">
        <v>1488941.22</v>
      </c>
      <c r="G48" s="82">
        <v>1736851.5</v>
      </c>
      <c r="H48" s="192">
        <v>0</v>
      </c>
      <c r="I48" s="193">
        <v>0</v>
      </c>
      <c r="J48" s="194">
        <f>SUM(G48+I48)</f>
        <v>1736851.5</v>
      </c>
    </row>
    <row r="49" spans="1:10" ht="16.5" customHeight="1" thickBot="1" x14ac:dyDescent="0.3">
      <c r="A49" s="320" t="s">
        <v>63</v>
      </c>
      <c r="B49" s="321"/>
      <c r="C49" s="321"/>
      <c r="D49" s="322"/>
      <c r="E49" s="76">
        <f>SUM(E48)</f>
        <v>1488941.22</v>
      </c>
      <c r="F49" s="76">
        <f>SUM(F48)</f>
        <v>1488941.22</v>
      </c>
      <c r="G49" s="77">
        <f>SUM(G48)</f>
        <v>1736851.5</v>
      </c>
      <c r="H49" s="185">
        <f t="shared" ref="H49:J49" si="5">SUM(H48)</f>
        <v>0</v>
      </c>
      <c r="I49" s="185">
        <f t="shared" si="5"/>
        <v>0</v>
      </c>
      <c r="J49" s="185">
        <f t="shared" si="5"/>
        <v>1736851.5</v>
      </c>
    </row>
    <row r="50" spans="1:10" ht="12" customHeight="1" thickBot="1" x14ac:dyDescent="0.3">
      <c r="A50" s="270"/>
      <c r="B50" s="270"/>
      <c r="C50" s="270"/>
      <c r="D50" s="270"/>
      <c r="E50" s="270"/>
      <c r="F50" s="270"/>
      <c r="G50" s="270"/>
    </row>
    <row r="51" spans="1:10" s="1" customFormat="1" ht="18" customHeight="1" thickBot="1" x14ac:dyDescent="0.3">
      <c r="A51" s="328" t="s">
        <v>49</v>
      </c>
      <c r="B51" s="328"/>
      <c r="C51" s="328"/>
      <c r="D51" s="328"/>
      <c r="E51" s="328"/>
      <c r="I51" s="314">
        <f>SUM(J39+J49)</f>
        <v>93736851.5</v>
      </c>
      <c r="J51" s="315"/>
    </row>
    <row r="52" spans="1:10" s="35" customFormat="1" ht="15" customHeight="1" x14ac:dyDescent="0.25">
      <c r="A52" s="83"/>
      <c r="B52" s="83"/>
      <c r="C52" s="83"/>
      <c r="D52" s="83"/>
      <c r="E52" s="83"/>
      <c r="F52" s="84"/>
      <c r="G52" s="84"/>
    </row>
    <row r="53" spans="1:10" s="35" customFormat="1" ht="15" customHeight="1" x14ac:dyDescent="0.25">
      <c r="A53" s="83"/>
      <c r="B53" s="83"/>
      <c r="C53" s="83"/>
      <c r="D53" s="83"/>
      <c r="E53" s="83"/>
      <c r="F53" s="84"/>
      <c r="G53" s="84"/>
    </row>
    <row r="54" spans="1:10" s="35" customFormat="1" ht="15" customHeight="1" x14ac:dyDescent="0.25">
      <c r="A54" s="83"/>
      <c r="B54" s="83"/>
      <c r="C54" s="83"/>
      <c r="D54" s="83"/>
      <c r="E54" s="83"/>
      <c r="F54" s="84"/>
      <c r="G54" s="84"/>
    </row>
    <row r="55" spans="1:10" s="35" customFormat="1" ht="15" customHeight="1" x14ac:dyDescent="0.25">
      <c r="A55" s="83"/>
      <c r="B55" s="83"/>
      <c r="C55" s="83"/>
      <c r="D55" s="83"/>
      <c r="E55" s="83"/>
      <c r="F55" s="84"/>
      <c r="G55" s="84"/>
    </row>
    <row r="56" spans="1:10" s="35" customFormat="1" ht="15" customHeight="1" x14ac:dyDescent="0.25">
      <c r="A56" s="83"/>
      <c r="B56" s="83"/>
      <c r="C56" s="83"/>
      <c r="D56" s="83"/>
      <c r="E56" s="83"/>
      <c r="F56" s="84"/>
      <c r="G56" s="84"/>
    </row>
    <row r="57" spans="1:10" s="35" customFormat="1" ht="15" customHeight="1" x14ac:dyDescent="0.25">
      <c r="A57" s="83"/>
      <c r="B57" s="83"/>
      <c r="C57" s="83"/>
      <c r="D57" s="83"/>
      <c r="E57" s="83"/>
      <c r="F57" s="84"/>
      <c r="G57" s="84"/>
    </row>
    <row r="58" spans="1:10" s="35" customFormat="1" ht="15" customHeight="1" x14ac:dyDescent="0.25">
      <c r="A58" s="83"/>
      <c r="B58" s="83"/>
      <c r="C58" s="83"/>
      <c r="D58" s="83"/>
      <c r="E58" s="83"/>
      <c r="F58" s="84"/>
      <c r="G58" s="84"/>
    </row>
    <row r="59" spans="1:10" s="35" customFormat="1" ht="15" customHeight="1" x14ac:dyDescent="0.25">
      <c r="A59" s="83"/>
      <c r="B59" s="83"/>
      <c r="C59" s="83"/>
      <c r="D59" s="83"/>
      <c r="E59" s="83"/>
      <c r="F59" s="84"/>
      <c r="G59" s="84"/>
    </row>
    <row r="60" spans="1:10" s="35" customFormat="1" ht="15" customHeight="1" x14ac:dyDescent="0.25">
      <c r="A60" s="83"/>
      <c r="B60" s="83"/>
      <c r="C60" s="83"/>
      <c r="D60" s="83"/>
      <c r="E60" s="83"/>
      <c r="F60" s="84"/>
      <c r="G60" s="84"/>
    </row>
    <row r="61" spans="1:10" s="35" customFormat="1" ht="15" customHeight="1" x14ac:dyDescent="0.25">
      <c r="A61" s="83"/>
      <c r="B61" s="83"/>
      <c r="C61" s="83"/>
      <c r="D61" s="83"/>
      <c r="E61" s="83"/>
      <c r="F61" s="84"/>
      <c r="G61" s="84"/>
    </row>
    <row r="62" spans="1:10" s="35" customFormat="1" ht="15" customHeight="1" thickBot="1" x14ac:dyDescent="0.3">
      <c r="A62" s="83"/>
      <c r="B62" s="83"/>
      <c r="C62" s="83"/>
      <c r="D62" s="83"/>
      <c r="E62" s="83"/>
      <c r="F62" s="84"/>
      <c r="G62" s="84"/>
    </row>
    <row r="63" spans="1:10" ht="21" x14ac:dyDescent="0.25">
      <c r="A63" s="85" t="s">
        <v>78</v>
      </c>
      <c r="B63" s="85"/>
      <c r="H63" s="147" t="s">
        <v>132</v>
      </c>
      <c r="I63" s="157"/>
      <c r="J63" s="157"/>
    </row>
    <row r="64" spans="1:10" s="36" customFormat="1" ht="15.75" thickBot="1" x14ac:dyDescent="0.3">
      <c r="A64" s="89" t="s">
        <v>67</v>
      </c>
      <c r="B64" s="89"/>
      <c r="C64" s="89"/>
      <c r="D64" s="89"/>
      <c r="E64" s="90"/>
      <c r="F64" s="90"/>
      <c r="G64" s="91"/>
      <c r="H64" s="148" t="s">
        <v>133</v>
      </c>
      <c r="I64" s="37"/>
      <c r="J64" s="37"/>
    </row>
    <row r="65" spans="1:10" s="36" customFormat="1" ht="24" customHeight="1" thickBot="1" x14ac:dyDescent="0.25">
      <c r="A65" s="54" t="s">
        <v>1</v>
      </c>
      <c r="B65" s="80" t="s">
        <v>2</v>
      </c>
      <c r="C65" s="92" t="s">
        <v>3</v>
      </c>
      <c r="D65" s="316" t="s">
        <v>69</v>
      </c>
      <c r="E65" s="317"/>
      <c r="F65" s="317"/>
      <c r="G65" s="93" t="s">
        <v>80</v>
      </c>
      <c r="H65" s="195" t="s">
        <v>248</v>
      </c>
      <c r="I65" s="196" t="s">
        <v>134</v>
      </c>
      <c r="J65" s="221" t="s">
        <v>135</v>
      </c>
    </row>
    <row r="66" spans="1:10" s="1" customFormat="1" ht="18" customHeight="1" x14ac:dyDescent="0.25">
      <c r="A66" s="110">
        <v>1032</v>
      </c>
      <c r="B66" s="111">
        <v>5225</v>
      </c>
      <c r="C66" s="104" t="s">
        <v>8</v>
      </c>
      <c r="D66" s="329" t="s">
        <v>96</v>
      </c>
      <c r="E66" s="330"/>
      <c r="F66" s="330"/>
      <c r="G66" s="105">
        <v>4257</v>
      </c>
      <c r="H66" s="232">
        <v>0</v>
      </c>
      <c r="I66" s="233">
        <v>0</v>
      </c>
      <c r="J66" s="234">
        <f>SUM(G66+I66)</f>
        <v>4257</v>
      </c>
    </row>
    <row r="67" spans="1:10" s="1" customFormat="1" ht="18" customHeight="1" x14ac:dyDescent="0.25">
      <c r="A67" s="110">
        <v>2115</v>
      </c>
      <c r="B67" s="99">
        <v>5221</v>
      </c>
      <c r="C67" s="94" t="s">
        <v>11</v>
      </c>
      <c r="D67" s="306" t="s">
        <v>153</v>
      </c>
      <c r="E67" s="307"/>
      <c r="F67" s="307"/>
      <c r="G67" s="105">
        <v>0</v>
      </c>
      <c r="H67" s="232">
        <v>0</v>
      </c>
      <c r="I67" s="233">
        <v>39575</v>
      </c>
      <c r="J67" s="234">
        <f>SUM(G67+I67)</f>
        <v>39575</v>
      </c>
    </row>
    <row r="68" spans="1:10" s="2" customFormat="1" ht="14.1" customHeight="1" x14ac:dyDescent="0.25">
      <c r="A68" s="98">
        <v>2143</v>
      </c>
      <c r="B68" s="99">
        <v>5229</v>
      </c>
      <c r="C68" s="94" t="s">
        <v>155</v>
      </c>
      <c r="D68" s="306" t="s">
        <v>97</v>
      </c>
      <c r="E68" s="307"/>
      <c r="F68" s="307"/>
      <c r="G68" s="95">
        <v>13356</v>
      </c>
      <c r="H68" s="235">
        <v>0</v>
      </c>
      <c r="I68" s="233">
        <f t="shared" ref="I68:I70" si="6">SUM(H68)</f>
        <v>0</v>
      </c>
      <c r="J68" s="234">
        <f t="shared" ref="J68:J91" si="7">SUM(G68+I68)</f>
        <v>13356</v>
      </c>
    </row>
    <row r="69" spans="1:10" ht="14.1" customHeight="1" x14ac:dyDescent="0.25">
      <c r="A69" s="98">
        <v>2143</v>
      </c>
      <c r="B69" s="99">
        <v>5229</v>
      </c>
      <c r="C69" s="94" t="s">
        <v>155</v>
      </c>
      <c r="D69" s="306" t="s">
        <v>93</v>
      </c>
      <c r="E69" s="307"/>
      <c r="F69" s="307"/>
      <c r="G69" s="95">
        <v>4500</v>
      </c>
      <c r="H69" s="235">
        <v>0</v>
      </c>
      <c r="I69" s="233">
        <f t="shared" si="6"/>
        <v>0</v>
      </c>
      <c r="J69" s="234">
        <f t="shared" si="7"/>
        <v>4500</v>
      </c>
    </row>
    <row r="70" spans="1:10" s="2" customFormat="1" ht="14.1" customHeight="1" x14ac:dyDescent="0.25">
      <c r="A70" s="98">
        <v>2292</v>
      </c>
      <c r="B70" s="99">
        <v>5323</v>
      </c>
      <c r="C70" s="94" t="s">
        <v>79</v>
      </c>
      <c r="D70" s="306" t="s">
        <v>87</v>
      </c>
      <c r="E70" s="307"/>
      <c r="F70" s="308"/>
      <c r="G70" s="95">
        <v>5000</v>
      </c>
      <c r="H70" s="235">
        <v>-5000</v>
      </c>
      <c r="I70" s="233">
        <f t="shared" si="6"/>
        <v>-5000</v>
      </c>
      <c r="J70" s="234">
        <f t="shared" si="7"/>
        <v>0</v>
      </c>
    </row>
    <row r="71" spans="1:10" s="2" customFormat="1" ht="14.1" customHeight="1" x14ac:dyDescent="0.25">
      <c r="A71" s="98">
        <v>2292</v>
      </c>
      <c r="B71" s="99">
        <v>5323</v>
      </c>
      <c r="C71" s="94" t="s">
        <v>70</v>
      </c>
      <c r="D71" s="306" t="s">
        <v>88</v>
      </c>
      <c r="E71" s="307"/>
      <c r="F71" s="308"/>
      <c r="G71" s="95">
        <v>383838</v>
      </c>
      <c r="H71" s="232">
        <v>0</v>
      </c>
      <c r="I71" s="233">
        <v>0</v>
      </c>
      <c r="J71" s="234">
        <f t="shared" si="7"/>
        <v>383838</v>
      </c>
    </row>
    <row r="72" spans="1:10" ht="18" customHeight="1" x14ac:dyDescent="0.25">
      <c r="A72" s="98">
        <v>3119</v>
      </c>
      <c r="B72" s="99">
        <v>5331</v>
      </c>
      <c r="C72" s="94" t="s">
        <v>68</v>
      </c>
      <c r="D72" s="306" t="s">
        <v>92</v>
      </c>
      <c r="E72" s="307"/>
      <c r="F72" s="307"/>
      <c r="G72" s="95">
        <v>4300000</v>
      </c>
      <c r="H72" s="235">
        <v>0</v>
      </c>
      <c r="I72" s="233">
        <f t="shared" ref="I72:I81" si="8">SUM(H72)</f>
        <v>0</v>
      </c>
      <c r="J72" s="234">
        <f t="shared" si="7"/>
        <v>4300000</v>
      </c>
    </row>
    <row r="73" spans="1:10" ht="18" customHeight="1" x14ac:dyDescent="0.25">
      <c r="A73" s="98">
        <v>3119</v>
      </c>
      <c r="B73" s="99">
        <v>5336</v>
      </c>
      <c r="C73" s="94" t="s">
        <v>102</v>
      </c>
      <c r="D73" s="306" t="s">
        <v>103</v>
      </c>
      <c r="E73" s="307"/>
      <c r="F73" s="307"/>
      <c r="G73" s="95">
        <v>4225</v>
      </c>
      <c r="H73" s="232">
        <v>0</v>
      </c>
      <c r="I73" s="233">
        <v>-2079.9</v>
      </c>
      <c r="J73" s="234">
        <f t="shared" si="7"/>
        <v>2145.1</v>
      </c>
    </row>
    <row r="74" spans="1:10" ht="18" customHeight="1" x14ac:dyDescent="0.25">
      <c r="A74" s="98">
        <v>3119</v>
      </c>
      <c r="B74" s="99">
        <v>5336</v>
      </c>
      <c r="C74" s="94" t="s">
        <v>102</v>
      </c>
      <c r="D74" s="306" t="s">
        <v>104</v>
      </c>
      <c r="E74" s="307"/>
      <c r="F74" s="307"/>
      <c r="G74" s="95">
        <v>7604.1</v>
      </c>
      <c r="H74" s="235">
        <v>0</v>
      </c>
      <c r="I74" s="233">
        <v>-19.8</v>
      </c>
      <c r="J74" s="234">
        <f t="shared" si="7"/>
        <v>7584.3</v>
      </c>
    </row>
    <row r="75" spans="1:10" ht="18" customHeight="1" x14ac:dyDescent="0.25">
      <c r="A75" s="98">
        <v>3119</v>
      </c>
      <c r="B75" s="99">
        <v>5336</v>
      </c>
      <c r="C75" s="94" t="s">
        <v>102</v>
      </c>
      <c r="D75" s="306" t="s">
        <v>105</v>
      </c>
      <c r="E75" s="307"/>
      <c r="F75" s="307"/>
      <c r="G75" s="95">
        <v>30420.9</v>
      </c>
      <c r="H75" s="232">
        <v>0</v>
      </c>
      <c r="I75" s="233">
        <v>-18699.3</v>
      </c>
      <c r="J75" s="234">
        <f t="shared" si="7"/>
        <v>11721.600000000002</v>
      </c>
    </row>
    <row r="76" spans="1:10" ht="18" customHeight="1" x14ac:dyDescent="0.25">
      <c r="A76" s="98">
        <v>3119</v>
      </c>
      <c r="B76" s="99">
        <v>5336</v>
      </c>
      <c r="C76" s="94" t="s">
        <v>102</v>
      </c>
      <c r="D76" s="306" t="s">
        <v>162</v>
      </c>
      <c r="E76" s="307"/>
      <c r="F76" s="307"/>
      <c r="G76" s="95">
        <v>0</v>
      </c>
      <c r="H76" s="235">
        <v>0</v>
      </c>
      <c r="I76" s="233">
        <v>26176.5</v>
      </c>
      <c r="J76" s="234">
        <f t="shared" si="7"/>
        <v>26176.5</v>
      </c>
    </row>
    <row r="77" spans="1:10" ht="18" customHeight="1" x14ac:dyDescent="0.25">
      <c r="A77" s="98">
        <v>3119</v>
      </c>
      <c r="B77" s="99">
        <v>5336</v>
      </c>
      <c r="C77" s="94" t="s">
        <v>102</v>
      </c>
      <c r="D77" s="306" t="s">
        <v>161</v>
      </c>
      <c r="E77" s="307"/>
      <c r="F77" s="307"/>
      <c r="G77" s="95">
        <v>0</v>
      </c>
      <c r="H77" s="232">
        <v>0</v>
      </c>
      <c r="I77" s="233">
        <v>2908.5</v>
      </c>
      <c r="J77" s="234">
        <f t="shared" si="7"/>
        <v>2908.5</v>
      </c>
    </row>
    <row r="78" spans="1:10" ht="14.1" customHeight="1" x14ac:dyDescent="0.25">
      <c r="A78" s="98">
        <v>3314</v>
      </c>
      <c r="B78" s="99">
        <v>5229</v>
      </c>
      <c r="C78" s="94" t="s">
        <v>155</v>
      </c>
      <c r="D78" s="306" t="s">
        <v>91</v>
      </c>
      <c r="E78" s="307"/>
      <c r="F78" s="307"/>
      <c r="G78" s="95">
        <v>550</v>
      </c>
      <c r="H78" s="235">
        <v>0</v>
      </c>
      <c r="I78" s="233">
        <f t="shared" si="8"/>
        <v>0</v>
      </c>
      <c r="J78" s="234">
        <f t="shared" si="7"/>
        <v>550</v>
      </c>
    </row>
    <row r="79" spans="1:10" ht="18" customHeight="1" x14ac:dyDescent="0.25">
      <c r="A79" s="98">
        <v>3329</v>
      </c>
      <c r="B79" s="99">
        <v>5223</v>
      </c>
      <c r="C79" s="94" t="s">
        <v>150</v>
      </c>
      <c r="D79" s="306" t="s">
        <v>151</v>
      </c>
      <c r="E79" s="307"/>
      <c r="F79" s="308"/>
      <c r="G79" s="95">
        <v>0</v>
      </c>
      <c r="H79" s="235">
        <v>0</v>
      </c>
      <c r="I79" s="233">
        <v>7930</v>
      </c>
      <c r="J79" s="234">
        <f t="shared" si="7"/>
        <v>7930</v>
      </c>
    </row>
    <row r="80" spans="1:10" s="2" customFormat="1" ht="14.1" customHeight="1" x14ac:dyDescent="0.25">
      <c r="A80" s="98">
        <v>3419</v>
      </c>
      <c r="B80" s="99">
        <v>5222</v>
      </c>
      <c r="C80" s="94" t="s">
        <v>10</v>
      </c>
      <c r="D80" s="306" t="s">
        <v>144</v>
      </c>
      <c r="E80" s="307"/>
      <c r="F80" s="307"/>
      <c r="G80" s="95">
        <v>425000</v>
      </c>
      <c r="H80" s="235">
        <v>0</v>
      </c>
      <c r="I80" s="233">
        <f>SUM(18900)</f>
        <v>18900</v>
      </c>
      <c r="J80" s="234">
        <f t="shared" si="7"/>
        <v>443900</v>
      </c>
    </row>
    <row r="81" spans="1:10" s="2" customFormat="1" ht="14.1" customHeight="1" x14ac:dyDescent="0.25">
      <c r="A81" s="98">
        <v>3421</v>
      </c>
      <c r="B81" s="99">
        <v>5222</v>
      </c>
      <c r="C81" s="94" t="s">
        <v>10</v>
      </c>
      <c r="D81" s="306" t="s">
        <v>99</v>
      </c>
      <c r="E81" s="307"/>
      <c r="F81" s="308"/>
      <c r="G81" s="95">
        <v>40000</v>
      </c>
      <c r="H81" s="235">
        <v>0</v>
      </c>
      <c r="I81" s="233">
        <f t="shared" si="8"/>
        <v>0</v>
      </c>
      <c r="J81" s="234">
        <f t="shared" si="7"/>
        <v>40000</v>
      </c>
    </row>
    <row r="82" spans="1:10" s="2" customFormat="1" ht="14.1" customHeight="1" x14ac:dyDescent="0.25">
      <c r="A82" s="98">
        <v>3900</v>
      </c>
      <c r="B82" s="99">
        <v>5222</v>
      </c>
      <c r="C82" s="94" t="s">
        <v>10</v>
      </c>
      <c r="D82" s="309" t="s">
        <v>100</v>
      </c>
      <c r="E82" s="310"/>
      <c r="F82" s="311"/>
      <c r="G82" s="95">
        <v>20000</v>
      </c>
      <c r="H82" s="232">
        <v>0</v>
      </c>
      <c r="I82" s="233">
        <v>0</v>
      </c>
      <c r="J82" s="234">
        <f t="shared" si="7"/>
        <v>20000</v>
      </c>
    </row>
    <row r="83" spans="1:10" s="2" customFormat="1" ht="18.600000000000001" customHeight="1" x14ac:dyDescent="0.25">
      <c r="A83" s="98">
        <v>3900</v>
      </c>
      <c r="B83" s="99">
        <v>5222</v>
      </c>
      <c r="C83" s="94" t="s">
        <v>10</v>
      </c>
      <c r="D83" s="309" t="s">
        <v>163</v>
      </c>
      <c r="E83" s="310"/>
      <c r="F83" s="311"/>
      <c r="G83" s="95">
        <v>20000</v>
      </c>
      <c r="H83" s="235">
        <v>0</v>
      </c>
      <c r="I83" s="233">
        <v>17000</v>
      </c>
      <c r="J83" s="234">
        <f t="shared" si="7"/>
        <v>37000</v>
      </c>
    </row>
    <row r="84" spans="1:10" s="2" customFormat="1" ht="14.1" customHeight="1" x14ac:dyDescent="0.25">
      <c r="A84" s="98">
        <v>3900</v>
      </c>
      <c r="B84" s="99">
        <v>5222</v>
      </c>
      <c r="C84" s="94" t="s">
        <v>10</v>
      </c>
      <c r="D84" s="309" t="s">
        <v>156</v>
      </c>
      <c r="E84" s="310"/>
      <c r="F84" s="311"/>
      <c r="G84" s="95">
        <v>0</v>
      </c>
      <c r="H84" s="235">
        <v>0</v>
      </c>
      <c r="I84" s="233">
        <f>SUM(5000)</f>
        <v>5000</v>
      </c>
      <c r="J84" s="234">
        <f t="shared" si="7"/>
        <v>5000</v>
      </c>
    </row>
    <row r="85" spans="1:10" ht="23.45" customHeight="1" x14ac:dyDescent="0.25">
      <c r="A85" s="98">
        <v>5512</v>
      </c>
      <c r="B85" s="99">
        <v>6322</v>
      </c>
      <c r="C85" s="94" t="s">
        <v>89</v>
      </c>
      <c r="D85" s="306" t="s">
        <v>101</v>
      </c>
      <c r="E85" s="307"/>
      <c r="F85" s="308"/>
      <c r="G85" s="109">
        <v>20000</v>
      </c>
      <c r="H85" s="235">
        <v>0</v>
      </c>
      <c r="I85" s="233">
        <f t="shared" ref="I85:I88" si="9">SUM(H85)</f>
        <v>0</v>
      </c>
      <c r="J85" s="234">
        <f t="shared" si="7"/>
        <v>20000</v>
      </c>
    </row>
    <row r="86" spans="1:10" ht="23.45" customHeight="1" x14ac:dyDescent="0.25">
      <c r="A86" s="98">
        <v>5512</v>
      </c>
      <c r="B86" s="99">
        <v>5222</v>
      </c>
      <c r="C86" s="94" t="s">
        <v>10</v>
      </c>
      <c r="D86" s="306" t="s">
        <v>137</v>
      </c>
      <c r="E86" s="307"/>
      <c r="F86" s="308"/>
      <c r="G86" s="109">
        <v>0</v>
      </c>
      <c r="H86" s="235">
        <v>0</v>
      </c>
      <c r="I86" s="233">
        <f>SUM(30000)</f>
        <v>30000</v>
      </c>
      <c r="J86" s="234">
        <f t="shared" si="7"/>
        <v>30000</v>
      </c>
    </row>
    <row r="87" spans="1:10" ht="14.1" customHeight="1" x14ac:dyDescent="0.25">
      <c r="A87" s="98">
        <v>5299</v>
      </c>
      <c r="B87" s="99">
        <v>5492</v>
      </c>
      <c r="C87" s="94" t="s">
        <v>106</v>
      </c>
      <c r="D87" s="306" t="s">
        <v>157</v>
      </c>
      <c r="E87" s="307"/>
      <c r="F87" s="308"/>
      <c r="G87" s="109">
        <v>0</v>
      </c>
      <c r="H87" s="235">
        <v>0</v>
      </c>
      <c r="I87" s="233">
        <f>SUM(30000)</f>
        <v>30000</v>
      </c>
      <c r="J87" s="234">
        <f t="shared" si="7"/>
        <v>30000</v>
      </c>
    </row>
    <row r="88" spans="1:10" s="2" customFormat="1" ht="18" customHeight="1" x14ac:dyDescent="0.25">
      <c r="A88" s="98">
        <v>6171</v>
      </c>
      <c r="B88" s="99">
        <v>5221</v>
      </c>
      <c r="C88" s="94" t="s">
        <v>11</v>
      </c>
      <c r="D88" s="306" t="s">
        <v>95</v>
      </c>
      <c r="E88" s="307"/>
      <c r="F88" s="307"/>
      <c r="G88" s="95">
        <v>19912</v>
      </c>
      <c r="H88" s="235">
        <v>0</v>
      </c>
      <c r="I88" s="233">
        <f t="shared" si="9"/>
        <v>0</v>
      </c>
      <c r="J88" s="234">
        <f t="shared" si="7"/>
        <v>19912</v>
      </c>
    </row>
    <row r="89" spans="1:10" s="2" customFormat="1" ht="18" customHeight="1" x14ac:dyDescent="0.25">
      <c r="A89" s="98">
        <v>6171</v>
      </c>
      <c r="B89" s="99">
        <v>5229</v>
      </c>
      <c r="C89" s="94" t="s">
        <v>9</v>
      </c>
      <c r="D89" s="306" t="s">
        <v>90</v>
      </c>
      <c r="E89" s="307"/>
      <c r="F89" s="307"/>
      <c r="G89" s="95">
        <v>7452</v>
      </c>
      <c r="H89" s="232">
        <v>0</v>
      </c>
      <c r="I89" s="233">
        <v>0</v>
      </c>
      <c r="J89" s="234">
        <f t="shared" si="7"/>
        <v>7452</v>
      </c>
    </row>
    <row r="90" spans="1:10" ht="14.1" customHeight="1" x14ac:dyDescent="0.25">
      <c r="A90" s="98">
        <v>6171</v>
      </c>
      <c r="B90" s="99">
        <v>5321</v>
      </c>
      <c r="C90" s="94" t="s">
        <v>12</v>
      </c>
      <c r="D90" s="306" t="s">
        <v>94</v>
      </c>
      <c r="E90" s="307"/>
      <c r="F90" s="307"/>
      <c r="G90" s="95">
        <v>60000</v>
      </c>
      <c r="H90" s="235">
        <v>0</v>
      </c>
      <c r="I90" s="233">
        <f t="shared" ref="I90:I91" si="10">SUM(H90)</f>
        <v>0</v>
      </c>
      <c r="J90" s="234">
        <f t="shared" si="7"/>
        <v>60000</v>
      </c>
    </row>
    <row r="91" spans="1:10" ht="14.1" customHeight="1" thickBot="1" x14ac:dyDescent="0.3">
      <c r="A91" s="100">
        <v>6171</v>
      </c>
      <c r="B91" s="101">
        <v>5329</v>
      </c>
      <c r="C91" s="102" t="s">
        <v>158</v>
      </c>
      <c r="D91" s="312" t="s">
        <v>98</v>
      </c>
      <c r="E91" s="313"/>
      <c r="F91" s="313"/>
      <c r="G91" s="103">
        <v>47700</v>
      </c>
      <c r="H91" s="236">
        <v>0</v>
      </c>
      <c r="I91" s="237">
        <f t="shared" si="10"/>
        <v>0</v>
      </c>
      <c r="J91" s="238">
        <f t="shared" si="7"/>
        <v>47700</v>
      </c>
    </row>
    <row r="92" spans="1:10" s="1" customFormat="1" ht="13.9" customHeight="1" thickBot="1" x14ac:dyDescent="0.3">
      <c r="A92" s="305" t="s">
        <v>20</v>
      </c>
      <c r="B92" s="305"/>
      <c r="C92" s="305"/>
      <c r="D92" s="305"/>
      <c r="E92" s="305"/>
      <c r="F92" s="87"/>
      <c r="G92" s="197">
        <f>SUM(G66:G91)</f>
        <v>5413815</v>
      </c>
      <c r="H92" s="197">
        <f t="shared" ref="H92:J92" si="11">SUM(H66:H91)</f>
        <v>-5000</v>
      </c>
      <c r="I92" s="197">
        <f t="shared" si="11"/>
        <v>151691</v>
      </c>
      <c r="J92" s="197">
        <f t="shared" si="11"/>
        <v>5565505.9999999991</v>
      </c>
    </row>
    <row r="94" spans="1:10" x14ac:dyDescent="0.25">
      <c r="I94" s="243"/>
      <c r="J94" s="243"/>
    </row>
  </sheetData>
  <mergeCells count="48">
    <mergeCell ref="C11:D11"/>
    <mergeCell ref="A12:D12"/>
    <mergeCell ref="A14:D14"/>
    <mergeCell ref="B3:C3"/>
    <mergeCell ref="A4:D4"/>
    <mergeCell ref="B8:C8"/>
    <mergeCell ref="C9:D9"/>
    <mergeCell ref="C10:D10"/>
    <mergeCell ref="I14:J14"/>
    <mergeCell ref="B33:C33"/>
    <mergeCell ref="B34:C34"/>
    <mergeCell ref="D68:F68"/>
    <mergeCell ref="A39:D39"/>
    <mergeCell ref="A40:D40"/>
    <mergeCell ref="A41:D41"/>
    <mergeCell ref="A42:G42"/>
    <mergeCell ref="C48:D48"/>
    <mergeCell ref="A49:D49"/>
    <mergeCell ref="A51:E51"/>
    <mergeCell ref="I51:J51"/>
    <mergeCell ref="D65:F65"/>
    <mergeCell ref="D66:F66"/>
    <mergeCell ref="D67:F67"/>
    <mergeCell ref="B36:C36"/>
    <mergeCell ref="D80:F80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78:F78"/>
    <mergeCell ref="D79:F79"/>
    <mergeCell ref="A92:E92"/>
    <mergeCell ref="D81:F81"/>
    <mergeCell ref="D82:F82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</mergeCells>
  <pageMargins left="0" right="0" top="0.98425196850393704" bottom="0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
&amp;P / &amp;N</oddHead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</vt:lpstr>
      <vt:lpstr>Rozpočtové opatření č. 10</vt:lpstr>
      <vt:lpstr>Příloha RO č. 10</vt:lpstr>
      <vt:lpstr>'Přehled o stavu rozpočtu'!Názvy_tisku</vt:lpstr>
      <vt:lpstr>'Rozpočtové opatření č. 10'!Názvy_tisku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Lucie Kreuzigerová</cp:lastModifiedBy>
  <cp:lastPrinted>2025-01-31T07:09:07Z</cp:lastPrinted>
  <dcterms:created xsi:type="dcterms:W3CDTF">2021-02-27T14:36:32Z</dcterms:created>
  <dcterms:modified xsi:type="dcterms:W3CDTF">2025-01-31T08:19:45Z</dcterms:modified>
</cp:coreProperties>
</file>