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uzigerova\Desktop\Documents\Naskenováno\"/>
    </mc:Choice>
  </mc:AlternateContent>
  <xr:revisionPtr revIDLastSave="0" documentId="8_{04BCF1A5-AC7D-4B55-92AB-19B576BA215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řehled o stavu rozpočtu" sheetId="65" r:id="rId1"/>
    <sheet name="Rozpočtové opatření č. 9" sheetId="64" r:id="rId2"/>
    <sheet name="Příloha RO č. 9" sheetId="67" r:id="rId3"/>
  </sheets>
  <definedNames>
    <definedName name="_xlnm.Print_Titles" localSheetId="0">'Přehled o stavu rozpočtu'!$1:$2</definedName>
    <definedName name="_xlnm.Print_Titles" localSheetId="1">'Rozpočtové opatření č. 9'!$1:$1</definedName>
  </definedNames>
  <calcPr calcId="181029"/>
</workbook>
</file>

<file path=xl/calcChain.xml><?xml version="1.0" encoding="utf-8"?>
<calcChain xmlns="http://schemas.openxmlformats.org/spreadsheetml/2006/main">
  <c r="I38" i="67" l="1"/>
  <c r="I36" i="67"/>
  <c r="J36" i="67" s="1"/>
  <c r="I37" i="67"/>
  <c r="J37" i="67" s="1"/>
  <c r="I35" i="67"/>
  <c r="J35" i="67" s="1"/>
  <c r="I4" i="67"/>
  <c r="J4" i="67" s="1"/>
  <c r="H92" i="67"/>
  <c r="G92" i="67"/>
  <c r="I91" i="67"/>
  <c r="J91" i="67" s="1"/>
  <c r="I90" i="67"/>
  <c r="J90" i="67" s="1"/>
  <c r="J89" i="67"/>
  <c r="I88" i="67"/>
  <c r="J88" i="67" s="1"/>
  <c r="I87" i="67"/>
  <c r="J87" i="67" s="1"/>
  <c r="I86" i="67"/>
  <c r="J86" i="67" s="1"/>
  <c r="I85" i="67"/>
  <c r="J85" i="67" s="1"/>
  <c r="I84" i="67"/>
  <c r="J84" i="67" s="1"/>
  <c r="I83" i="67"/>
  <c r="J83" i="67" s="1"/>
  <c r="J82" i="67"/>
  <c r="I81" i="67"/>
  <c r="J81" i="67" s="1"/>
  <c r="I80" i="67"/>
  <c r="J80" i="67" s="1"/>
  <c r="J79" i="67"/>
  <c r="I78" i="67"/>
  <c r="J78" i="67" s="1"/>
  <c r="J77" i="67"/>
  <c r="J76" i="67"/>
  <c r="J75" i="67"/>
  <c r="J74" i="67"/>
  <c r="J73" i="67"/>
  <c r="I72" i="67"/>
  <c r="J72" i="67" s="1"/>
  <c r="J71" i="67"/>
  <c r="I70" i="67"/>
  <c r="J70" i="67" s="1"/>
  <c r="I69" i="67"/>
  <c r="J69" i="67" s="1"/>
  <c r="I68" i="67"/>
  <c r="J68" i="67" s="1"/>
  <c r="J67" i="67"/>
  <c r="J66" i="67"/>
  <c r="I49" i="67"/>
  <c r="H49" i="67"/>
  <c r="G49" i="67"/>
  <c r="F49" i="67"/>
  <c r="E49" i="67"/>
  <c r="J48" i="67"/>
  <c r="J49" i="67" s="1"/>
  <c r="J41" i="67"/>
  <c r="H39" i="67"/>
  <c r="H40" i="67" s="1"/>
  <c r="G39" i="67"/>
  <c r="F39" i="67"/>
  <c r="E39" i="67"/>
  <c r="J38" i="67"/>
  <c r="I34" i="67"/>
  <c r="H12" i="67"/>
  <c r="G12" i="67"/>
  <c r="F12" i="67"/>
  <c r="E12" i="67"/>
  <c r="I11" i="67"/>
  <c r="J11" i="67" s="1"/>
  <c r="I10" i="67"/>
  <c r="J10" i="67" s="1"/>
  <c r="I9" i="67"/>
  <c r="I12" i="67" l="1"/>
  <c r="I39" i="67"/>
  <c r="I40" i="67" s="1"/>
  <c r="J40" i="67" s="1"/>
  <c r="J92" i="67"/>
  <c r="J9" i="67"/>
  <c r="J12" i="67" s="1"/>
  <c r="I14" i="67" s="1"/>
  <c r="I92" i="67"/>
  <c r="J34" i="67"/>
  <c r="J39" i="67" s="1"/>
  <c r="I51" i="67" s="1"/>
  <c r="L28" i="64"/>
  <c r="M28" i="64" l="1"/>
  <c r="E30" i="65"/>
  <c r="D49" i="65" s="1"/>
  <c r="D61" i="65" s="1"/>
  <c r="E14" i="65"/>
  <c r="E18" i="65" s="1"/>
  <c r="D57" i="65"/>
  <c r="E56" i="65"/>
  <c r="C55" i="65"/>
  <c r="E54" i="65"/>
  <c r="C53" i="65"/>
  <c r="C49" i="65"/>
  <c r="C48" i="65"/>
  <c r="E39" i="65"/>
  <c r="M10" i="64"/>
  <c r="L10" i="64"/>
  <c r="C57" i="65" l="1"/>
  <c r="E34" i="65"/>
  <c r="D48" i="65"/>
  <c r="D50" i="65" s="1"/>
  <c r="C60" i="65"/>
  <c r="C61" i="65"/>
  <c r="E49" i="65"/>
  <c r="E55" i="65"/>
  <c r="C50" i="65"/>
  <c r="E53" i="65"/>
  <c r="E61" i="65" l="1"/>
  <c r="E57" i="65"/>
  <c r="C62" i="65"/>
  <c r="E48" i="65"/>
  <c r="E50" i="65" s="1"/>
  <c r="D60" i="65"/>
  <c r="D62" i="65" s="1"/>
  <c r="E60" i="65" l="1"/>
  <c r="E62" i="65" s="1"/>
</calcChain>
</file>

<file path=xl/sharedStrings.xml><?xml version="1.0" encoding="utf-8"?>
<sst xmlns="http://schemas.openxmlformats.org/spreadsheetml/2006/main" count="371" uniqueCount="186">
  <si>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</si>
  <si>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</si>
  <si>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</si>
  <si>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</si>
  <si>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</si>
  <si>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</si>
  <si>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</si>
  <si>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</si>
  <si>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</si>
  <si>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</si>
  <si>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</si>
  <si>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</si>
  <si>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</si>
  <si>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</si>
  <si>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</si>
  <si>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</si>
  <si>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</si>
  <si>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</si>
  <si>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</si>
  <si>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</si>
  <si>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</si>
  <si>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</si>
  <si>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</si>
  <si>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</si>
  <si>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</si>
  <si>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</si>
  <si>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</si>
  <si>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</si>
  <si>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</si>
  <si>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</si>
  <si>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</si>
  <si>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</si>
  <si>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</si>
  <si>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</si>
  <si>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</si>
  <si>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</si>
  <si>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</si>
  <si>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</si>
  <si>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</si>
  <si>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</si>
  <si>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</si>
  <si>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</si>
  <si>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</si>
  <si>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</si>
  <si>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</si>
  <si>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</si>
  <si>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</si>
  <si>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</si>
  <si>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</si>
  <si>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>Příjem z daně z nemovitých věcí</t>
  </si>
  <si>
    <t>Příjem ze správních poplatků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</si>
  <si>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</si>
  <si>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</si>
  <si>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</si>
  <si>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</si>
  <si>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</si>
  <si>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</si>
  <si>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</si>
  <si>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</si>
  <si>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</si>
  <si>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</si>
  <si>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</si>
  <si>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</si>
  <si>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</si>
  <si>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</si>
  <si>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</si>
  <si>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</si>
  <si>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</si>
  <si>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</si>
  <si>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</si>
  <si>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</si>
  <si>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</si>
  <si>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</si>
  <si>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</si>
  <si>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</si>
  <si>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</si>
  <si>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</si>
  <si>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</si>
  <si>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</si>
  <si>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</si>
  <si>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</si>
  <si>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</si>
  <si>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</si>
  <si>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</si>
  <si>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</si>
  <si>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</si>
  <si>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</si>
  <si>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</si>
  <si>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</si>
  <si>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</si>
  <si>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</si>
  <si>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</si>
  <si>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</si>
  <si>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</si>
  <si>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</si>
  <si>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</si>
  <si>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</si>
  <si>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</si>
  <si>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Dary fyzickým osobám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</si>
  <si>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</si>
  <si>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</si>
  <si>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</si>
  <si>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</si>
  <si>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</si>
  <si>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</si>
  <si>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</si>
  <si>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</si>
  <si>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</si>
  <si>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</si>
  <si>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</si>
  <si>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</si>
  <si>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</si>
  <si>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</si>
  <si>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</si>
  <si>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</si>
  <si>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</si>
  <si>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</si>
  <si>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</si>
  <si>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</si>
  <si>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</si>
  <si>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</si>
  <si>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</si>
  <si>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</si>
  <si>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</t>
  </si>
  <si>
    <t>Celkem</t>
  </si>
  <si>
    <t>005512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</si>
  <si>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</si>
  <si>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</si>
  <si>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</si>
  <si>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</si>
  <si>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</si>
  <si>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001032</t>
  </si>
  <si>
    <t xml:space="preserve">2) Změny rozpočtu - vlastní: </t>
  </si>
  <si>
    <t>003900</t>
  </si>
  <si>
    <t>5222</t>
  </si>
  <si>
    <t>005xxx</t>
  </si>
  <si>
    <t xml:space="preserve">SH ČMS - Sbor dobrovolných hasičů Crhov - finanční dar na částečné pokrytí nákladů na stavební úpravy (opravy) hasičské zbrojnice v Crhově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</si>
  <si>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</si>
  <si>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t>003613</t>
  </si>
  <si>
    <t>000</t>
  </si>
  <si>
    <t>Bezpečnost státu a právní ochrana - výdaje hrazené z účelové neinvestiční dotace</t>
  </si>
  <si>
    <t>006xxx</t>
  </si>
  <si>
    <t>2111</t>
  </si>
  <si>
    <t>2321</t>
  </si>
  <si>
    <t>2322</t>
  </si>
  <si>
    <t>Všeobecná veřejná správa - neivestiční výdaje</t>
  </si>
  <si>
    <t>14004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</si>
  <si>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3/2024 - ZMě Štíty č. 12 dne 19.06.2024: </t>
    </r>
  </si>
  <si>
    <t>SFÚ Praha 7 - převod daně dle § 7 odst. 5 písm. b) z. č. 187/2016 Sb. - 65%  (hazard)</t>
  </si>
  <si>
    <t>1386</t>
  </si>
  <si>
    <t>1387</t>
  </si>
  <si>
    <t>SFÚ Praha 7 - převod daně dle § 7 odst. 1b), 2b) z. č. 187/2016 Sb. - 22,5% (hazard)</t>
  </si>
  <si>
    <t>TJ SOKOL Štíty, spolek - transfery na činnost roku 2024 vč. navýšení dle dodatku č.1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</si>
  <si>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4/2024 - RMě Štíty č. 41 dne 31.07.2024: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</si>
  <si>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5/2024 - RMě Štíty č. 42 dne 28.08.2024: </t>
    </r>
  </si>
  <si>
    <t>003632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</si>
  <si>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6/2024 - ZMě Štíty č. 13 dne 18.09.2024: </t>
    </r>
  </si>
  <si>
    <t>1345</t>
  </si>
  <si>
    <t>1361</t>
  </si>
  <si>
    <t xml:space="preserve">Příjem z poplatku za obecní systém odpadového hospodářství </t>
  </si>
  <si>
    <t>Neinvestiční transfery církvím a náboženským společnostem</t>
  </si>
  <si>
    <r>
      <t xml:space="preserve">Římskokatolická farnost Štíty - finanční dar </t>
    </r>
    <r>
      <rPr>
        <sz val="6"/>
        <rFont val="Times New Roman"/>
        <family val="1"/>
        <charset val="238"/>
      </rPr>
      <t>(výtěžek z dobrovolného vstupného z koncertu v kostele)</t>
    </r>
  </si>
  <si>
    <t>1511</t>
  </si>
  <si>
    <t>003326</t>
  </si>
  <si>
    <t xml:space="preserve">MAS Horní Pomoraví o.p.s. - projekt "SECAP Horní Pomoraví" - akční plán pro udržitelnou energii a klima - finanční podíl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</si>
  <si>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7/2024 - RMě Štíty č. 46 dne 30.10.2024: </t>
    </r>
  </si>
  <si>
    <t>Ost. neinv.transfery nezisk.a pod.org.</t>
  </si>
  <si>
    <t xml:space="preserve">Veteran Car Club Červená Voda - finační dar na pok. nákl. na pořádání závodu veteránů </t>
  </si>
  <si>
    <t xml:space="preserve">Habermann Lubomír - finanční dar na pokr. nákl. na odstranění následků po záplavách </t>
  </si>
  <si>
    <t>Ostatní neinv.transfery veř.rozp.úz.úr.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</si>
  <si>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8/2024 - RMě Štíty č. 48 dne 27.11.2024: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</si>
  <si>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9/2024 - ZMě Štíty č. 14 dne 11.12.2024: </t>
    </r>
  </si>
  <si>
    <r>
      <t xml:space="preserve">V. (Změna) Neinvestiční dotace - "na výdaje jednotek sborů dobrovolných hasičů" - JSDH Štíty - Ministerstvo vnitra ČR, </t>
    </r>
    <r>
      <rPr>
        <b/>
        <sz val="7"/>
        <rFont val="Calibri"/>
        <family val="2"/>
        <charset val="238"/>
        <scheme val="minor"/>
      </rPr>
      <t xml:space="preserve">prostřednictvím Olomouckého kraje    </t>
    </r>
  </si>
  <si>
    <t>Neinvestiční dotace - na odbornou přípravu a na výdaje výdaje za uskutečněný zásah</t>
  </si>
  <si>
    <t>LES - dodané dříví (Štíty)</t>
  </si>
  <si>
    <t xml:space="preserve">NBH - výplata pojistné události - poškození malby a dveří č.p. 50 </t>
  </si>
  <si>
    <t xml:space="preserve">Pohřebnictví - pronájem hrobového místa </t>
  </si>
  <si>
    <t>Hasiči - výplata pojistné události - zásah JSDH Štíty</t>
  </si>
  <si>
    <t>PAMÁTKY - finanční dar na část.poktytí nákl.restaurování Kamenného kříže před kostelem - KLEIN invest a.s.</t>
  </si>
  <si>
    <t>SLUŽBY PRO OBYVATELSTVO - finanční dar na Adventní besedu seniorů - KLEIN invest a.s.</t>
  </si>
  <si>
    <t xml:space="preserve">Klub seniorů Štíty, z.s. - finanční dar na Adventní besedu seniorů 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</si>
  <si>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144100880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</si>
  <si>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144500881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</si>
  <si>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t>RO č. 9/2024</t>
  </si>
  <si>
    <t>Klub seniorů Štíty, z.s. - fin.dary na pořádání poznávacích zájezdů, ... v roce 2024 + na Adventní besedu seniorů</t>
  </si>
  <si>
    <t xml:space="preserve">Poznámka: dle RO na odbornou přípravu 800,- Kč a na uskutečněný zásah 18.000,-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</si>
</sst>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"/>
    <numFmt numFmtId="166" formatCode="#,##0&quot; Kč&quot;"/>
  </numFmts>
  <fonts count="1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7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</font>
    <font>
      <sz val="9.5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indexed="47"/>
      </patternFill>
    </fill>
  </fills>
  <borders count="12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indexed="64"/>
      </left>
      <right style="medium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6" fillId="0" borderId="0"/>
  </cellStyleXfs>
  <cellXfs count="329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165" fontId="12" fillId="5" borderId="13" xfId="0" applyNumberFormat="1" applyFont="1" applyFill="1" applyBorder="1" applyAlignment="1">
      <alignment vertical="center"/>
    </xf>
    <xf numFmtId="0" fontId="20" fillId="0" borderId="0" xfId="0" applyFont="1" applyAlignment="1">
      <alignment horizontal="justify" vertical="center"/>
    </xf>
    <xf numFmtId="165" fontId="12" fillId="5" borderId="0" xfId="0" applyNumberFormat="1" applyFont="1" applyFill="1" applyAlignment="1">
      <alignment vertical="center"/>
    </xf>
    <xf numFmtId="165" fontId="12" fillId="5" borderId="0" xfId="0" applyNumberFormat="1" applyFont="1" applyFill="1"/>
    <xf numFmtId="3" fontId="26" fillId="6" borderId="14" xfId="0" applyNumberFormat="1" applyFont="1" applyFill="1" applyBorder="1" applyAlignment="1">
      <alignment horizontal="center" vertical="center" wrapText="1"/>
    </xf>
    <xf numFmtId="165" fontId="28" fillId="5" borderId="16" xfId="0" applyNumberFormat="1" applyFont="1" applyFill="1" applyBorder="1" applyAlignment="1">
      <alignment vertical="center" wrapText="1"/>
    </xf>
    <xf numFmtId="165" fontId="28" fillId="5" borderId="17" xfId="0" applyNumberFormat="1" applyFont="1" applyFill="1" applyBorder="1" applyAlignment="1">
      <alignment vertical="center" wrapText="1"/>
    </xf>
    <xf numFmtId="165" fontId="23" fillId="6" borderId="14" xfId="0" applyNumberFormat="1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165" fontId="28" fillId="5" borderId="19" xfId="0" applyNumberFormat="1" applyFont="1" applyFill="1" applyBorder="1" applyAlignment="1">
      <alignment horizontal="right"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 wrapText="1"/>
    </xf>
    <xf numFmtId="165" fontId="28" fillId="0" borderId="15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166" fontId="28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5" fontId="28" fillId="5" borderId="21" xfId="0" applyNumberFormat="1" applyFont="1" applyFill="1" applyBorder="1" applyAlignment="1">
      <alignment vertical="center" wrapText="1"/>
    </xf>
    <xf numFmtId="165" fontId="28" fillId="5" borderId="22" xfId="0" applyNumberFormat="1" applyFont="1" applyFill="1" applyBorder="1" applyAlignment="1">
      <alignment vertical="center" wrapText="1"/>
    </xf>
    <xf numFmtId="165" fontId="23" fillId="6" borderId="14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5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8" xfId="3" applyNumberFormat="1" applyFont="1" applyFill="1" applyBorder="1" applyAlignment="1">
      <alignment vertical="center" wrapText="1"/>
    </xf>
    <xf numFmtId="164" fontId="61" fillId="11" borderId="8" xfId="3" applyNumberFormat="1" applyFont="1" applyFill="1" applyBorder="1" applyAlignment="1">
      <alignment vertical="center" wrapText="1"/>
    </xf>
    <xf numFmtId="165" fontId="5" fillId="5" borderId="19" xfId="0" applyNumberFormat="1" applyFont="1" applyFill="1" applyBorder="1" applyAlignment="1">
      <alignment horizontal="right" vertical="center" wrapText="1"/>
    </xf>
    <xf numFmtId="165" fontId="5" fillId="5" borderId="19" xfId="0" applyNumberFormat="1" applyFont="1" applyFill="1" applyBorder="1" applyAlignment="1">
      <alignment vertical="center" wrapText="1"/>
    </xf>
    <xf numFmtId="2" fontId="52" fillId="2" borderId="10" xfId="0" applyNumberFormat="1" applyFont="1" applyFill="1" applyBorder="1" applyAlignment="1">
      <alignment horizontal="left" vertical="center" wrapText="1"/>
    </xf>
    <xf numFmtId="2" fontId="53" fillId="2" borderId="47" xfId="0" applyNumberFormat="1" applyFont="1" applyFill="1" applyBorder="1" applyAlignment="1">
      <alignment horizontal="center" vertical="center" wrapText="1"/>
    </xf>
    <xf numFmtId="164" fontId="64" fillId="2" borderId="11" xfId="0" applyNumberFormat="1" applyFont="1" applyFill="1" applyBorder="1" applyAlignment="1">
      <alignment horizontal="right" vertical="center" wrapText="1"/>
    </xf>
    <xf numFmtId="164" fontId="58" fillId="2" borderId="12" xfId="0" applyNumberFormat="1" applyFont="1" applyFill="1" applyBorder="1" applyAlignment="1">
      <alignment horizontal="right" vertical="center" wrapText="1"/>
    </xf>
    <xf numFmtId="49" fontId="65" fillId="4" borderId="39" xfId="0" applyNumberFormat="1" applyFont="1" applyFill="1" applyBorder="1" applyAlignment="1">
      <alignment horizontal="left" vertical="center"/>
    </xf>
    <xf numFmtId="2" fontId="66" fillId="4" borderId="44" xfId="0" applyNumberFormat="1" applyFont="1" applyFill="1" applyBorder="1" applyAlignment="1">
      <alignment horizontal="left" vertical="center"/>
    </xf>
    <xf numFmtId="164" fontId="5" fillId="4" borderId="23" xfId="0" applyNumberFormat="1" applyFont="1" applyFill="1" applyBorder="1" applyAlignment="1">
      <alignment horizontal="right" vertical="center"/>
    </xf>
    <xf numFmtId="164" fontId="58" fillId="4" borderId="40" xfId="0" applyNumberFormat="1" applyFont="1" applyFill="1" applyBorder="1" applyAlignment="1">
      <alignment horizontal="right" vertical="center"/>
    </xf>
    <xf numFmtId="49" fontId="65" fillId="4" borderId="5" xfId="0" applyNumberFormat="1" applyFont="1" applyFill="1" applyBorder="1" applyAlignment="1">
      <alignment horizontal="left" vertical="center"/>
    </xf>
    <xf numFmtId="2" fontId="66" fillId="4" borderId="18" xfId="0" applyNumberFormat="1" applyFont="1" applyFill="1" applyBorder="1" applyAlignment="1">
      <alignment vertical="center"/>
    </xf>
    <xf numFmtId="2" fontId="66" fillId="4" borderId="51" xfId="0" applyNumberFormat="1" applyFont="1" applyFill="1" applyBorder="1" applyAlignment="1">
      <alignment vertical="center"/>
    </xf>
    <xf numFmtId="2" fontId="66" fillId="4" borderId="45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58" fillId="4" borderId="7" xfId="0" applyNumberFormat="1" applyFont="1" applyFill="1" applyBorder="1" applyAlignment="1">
      <alignment horizontal="right" vertical="center"/>
    </xf>
    <xf numFmtId="2" fontId="67" fillId="4" borderId="51" xfId="0" applyNumberFormat="1" applyFont="1" applyFill="1" applyBorder="1" applyAlignment="1">
      <alignment vertical="center"/>
    </xf>
    <xf numFmtId="2" fontId="67" fillId="4" borderId="45" xfId="0" applyNumberFormat="1" applyFont="1" applyFill="1" applyBorder="1" applyAlignment="1">
      <alignment horizontal="left" vertical="center"/>
    </xf>
    <xf numFmtId="49" fontId="65" fillId="4" borderId="37" xfId="0" applyNumberFormat="1" applyFont="1" applyFill="1" applyBorder="1" applyAlignment="1">
      <alignment horizontal="left" vertical="center"/>
    </xf>
    <xf numFmtId="2" fontId="66" fillId="4" borderId="56" xfId="0" applyNumberFormat="1" applyFont="1" applyFill="1" applyBorder="1" applyAlignment="1">
      <alignment vertical="center"/>
    </xf>
    <xf numFmtId="2" fontId="66" fillId="4" borderId="57" xfId="0" applyNumberFormat="1" applyFont="1" applyFill="1" applyBorder="1" applyAlignment="1">
      <alignment vertical="center"/>
    </xf>
    <xf numFmtId="2" fontId="66" fillId="4" borderId="46" xfId="0" applyNumberFormat="1" applyFont="1" applyFill="1" applyBorder="1" applyAlignment="1">
      <alignment horizontal="left" vertical="center"/>
    </xf>
    <xf numFmtId="164" fontId="5" fillId="4" borderId="8" xfId="0" applyNumberFormat="1" applyFont="1" applyFill="1" applyBorder="1" applyAlignment="1">
      <alignment horizontal="right" vertical="center"/>
    </xf>
    <xf numFmtId="164" fontId="58" fillId="4" borderId="38" xfId="0" applyNumberFormat="1" applyFont="1" applyFill="1" applyBorder="1" applyAlignment="1">
      <alignment horizontal="right" vertical="center"/>
    </xf>
    <xf numFmtId="164" fontId="68" fillId="10" borderId="36" xfId="0" applyNumberFormat="1" applyFont="1" applyFill="1" applyBorder="1" applyAlignment="1">
      <alignment vertical="center" wrapText="1"/>
    </xf>
    <xf numFmtId="164" fontId="69" fillId="10" borderId="42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Alignment="1">
      <alignment vertical="center" wrapText="1"/>
    </xf>
    <xf numFmtId="2" fontId="55" fillId="0" borderId="0" xfId="0" applyNumberFormat="1" applyFont="1" applyAlignment="1">
      <alignment horizontal="left" vertical="center"/>
    </xf>
    <xf numFmtId="2" fontId="52" fillId="2" borderId="28" xfId="0" applyNumberFormat="1" applyFont="1" applyFill="1" applyBorder="1" applyAlignment="1">
      <alignment horizontal="left" vertical="center" wrapText="1"/>
    </xf>
    <xf numFmtId="164" fontId="28" fillId="6" borderId="23" xfId="3" applyNumberFormat="1" applyFont="1" applyFill="1" applyBorder="1" applyAlignment="1">
      <alignment vertical="center" wrapText="1"/>
    </xf>
    <xf numFmtId="164" fontId="58" fillId="6" borderId="40" xfId="3" applyNumberFormat="1" applyFont="1" applyFill="1" applyBorder="1" applyAlignment="1">
      <alignment vertical="center"/>
    </xf>
    <xf numFmtId="0" fontId="46" fillId="4" borderId="0" xfId="0" applyFont="1" applyFill="1" applyAlignment="1">
      <alignment vertical="center" wrapText="1"/>
    </xf>
    <xf numFmtId="164" fontId="58" fillId="4" borderId="0" xfId="0" applyNumberFormat="1" applyFont="1" applyFill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7" xfId="0" applyNumberFormat="1" applyFont="1" applyFill="1" applyBorder="1" applyAlignment="1">
      <alignment horizontal="left" vertical="center" wrapText="1"/>
    </xf>
    <xf numFmtId="164" fontId="76" fillId="2" borderId="26" xfId="0" applyNumberFormat="1" applyFont="1" applyFill="1" applyBorder="1" applyAlignment="1">
      <alignment horizontal="right" vertical="center" wrapText="1"/>
    </xf>
    <xf numFmtId="0" fontId="30" fillId="4" borderId="30" xfId="0" applyFont="1" applyFill="1" applyBorder="1" applyAlignment="1">
      <alignment vertical="center" wrapText="1"/>
    </xf>
    <xf numFmtId="164" fontId="7" fillId="4" borderId="54" xfId="0" applyNumberFormat="1" applyFont="1" applyFill="1" applyBorder="1" applyAlignment="1">
      <alignment vertical="center"/>
    </xf>
    <xf numFmtId="49" fontId="44" fillId="6" borderId="39" xfId="3" applyNumberFormat="1" applyFont="1" applyFill="1" applyBorder="1" applyAlignment="1">
      <alignment horizontal="left" vertical="center" wrapText="1"/>
    </xf>
    <xf numFmtId="49" fontId="43" fillId="6" borderId="13" xfId="3" applyNumberFormat="1" applyFont="1" applyFill="1" applyBorder="1" applyAlignment="1">
      <alignment horizontal="left" vertical="center" wrapText="1"/>
    </xf>
    <xf numFmtId="0" fontId="61" fillId="4" borderId="62" xfId="0" applyFont="1" applyFill="1" applyBorder="1" applyAlignment="1">
      <alignment horizontal="left" vertical="center" wrapText="1"/>
    </xf>
    <xf numFmtId="0" fontId="62" fillId="4" borderId="30" xfId="0" applyFont="1" applyFill="1" applyBorder="1" applyAlignment="1">
      <alignment horizontal="left" vertical="center" wrapText="1"/>
    </xf>
    <xf numFmtId="0" fontId="61" fillId="4" borderId="63" xfId="0" applyFont="1" applyFill="1" applyBorder="1" applyAlignment="1">
      <alignment horizontal="left" vertical="center" wrapText="1"/>
    </xf>
    <xf numFmtId="0" fontId="62" fillId="4" borderId="64" xfId="0" applyFont="1" applyFill="1" applyBorder="1" applyAlignment="1">
      <alignment horizontal="left" vertical="center" wrapText="1"/>
    </xf>
    <xf numFmtId="0" fontId="30" fillId="4" borderId="64" xfId="0" applyFont="1" applyFill="1" applyBorder="1" applyAlignment="1">
      <alignment vertical="center" wrapText="1"/>
    </xf>
    <xf numFmtId="164" fontId="7" fillId="4" borderId="67" xfId="0" applyNumberFormat="1" applyFont="1" applyFill="1" applyBorder="1" applyAlignment="1">
      <alignment vertical="center"/>
    </xf>
    <xf numFmtId="0" fontId="30" fillId="4" borderId="34" xfId="0" applyFont="1" applyFill="1" applyBorder="1" applyAlignment="1">
      <alignment vertical="center" wrapText="1"/>
    </xf>
    <xf numFmtId="164" fontId="7" fillId="4" borderId="60" xfId="0" applyNumberFormat="1" applyFont="1" applyFill="1" applyBorder="1" applyAlignment="1">
      <alignment vertical="center"/>
    </xf>
    <xf numFmtId="164" fontId="61" fillId="11" borderId="23" xfId="3" applyNumberFormat="1" applyFont="1" applyFill="1" applyBorder="1" applyAlignment="1">
      <alignment vertical="center" wrapText="1"/>
    </xf>
    <xf numFmtId="164" fontId="58" fillId="11" borderId="24" xfId="3" applyNumberFormat="1" applyFont="1" applyFill="1" applyBorder="1" applyAlignment="1">
      <alignment vertical="center"/>
    </xf>
    <xf numFmtId="164" fontId="78" fillId="4" borderId="0" xfId="0" applyNumberFormat="1" applyFont="1" applyFill="1" applyAlignment="1">
      <alignment vertical="center" wrapText="1"/>
    </xf>
    <xf numFmtId="164" fontId="55" fillId="4" borderId="54" xfId="0" applyNumberFormat="1" applyFont="1" applyFill="1" applyBorder="1" applyAlignment="1">
      <alignment vertical="center"/>
    </xf>
    <xf numFmtId="0" fontId="61" fillId="4" borderId="61" xfId="0" applyFont="1" applyFill="1" applyBorder="1" applyAlignment="1">
      <alignment horizontal="left" vertical="center" wrapText="1"/>
    </xf>
    <xf numFmtId="0" fontId="62" fillId="4" borderId="34" xfId="0" applyFont="1" applyFill="1" applyBorder="1" applyAlignment="1">
      <alignment horizontal="left" vertical="center" wrapText="1"/>
    </xf>
    <xf numFmtId="0" fontId="81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>
      <alignment vertical="center"/>
    </xf>
    <xf numFmtId="0" fontId="83" fillId="4" borderId="76" xfId="2" applyFont="1" applyFill="1" applyBorder="1" applyAlignment="1">
      <alignment vertical="center"/>
    </xf>
    <xf numFmtId="0" fontId="84" fillId="4" borderId="76" xfId="2" applyFont="1" applyFill="1" applyBorder="1" applyAlignment="1">
      <alignment vertical="center"/>
    </xf>
    <xf numFmtId="0" fontId="85" fillId="4" borderId="76" xfId="2" applyFont="1" applyFill="1" applyBorder="1" applyAlignment="1">
      <alignment vertical="center"/>
    </xf>
    <xf numFmtId="3" fontId="26" fillId="6" borderId="26" xfId="0" applyNumberFormat="1" applyFont="1" applyFill="1" applyBorder="1" applyAlignment="1">
      <alignment horizontal="center" vertical="center" wrapText="1"/>
    </xf>
    <xf numFmtId="165" fontId="5" fillId="14" borderId="77" xfId="2" applyNumberFormat="1" applyFont="1" applyFill="1" applyBorder="1" applyAlignment="1">
      <alignment vertical="center" wrapText="1"/>
    </xf>
    <xf numFmtId="165" fontId="23" fillId="6" borderId="26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center" vertical="center"/>
    </xf>
    <xf numFmtId="165" fontId="28" fillId="5" borderId="19" xfId="0" applyNumberFormat="1" applyFont="1" applyFill="1" applyBorder="1" applyAlignment="1">
      <alignment vertical="center" wrapText="1"/>
    </xf>
    <xf numFmtId="165" fontId="28" fillId="5" borderId="78" xfId="0" applyNumberFormat="1" applyFont="1" applyFill="1" applyBorder="1" applyAlignment="1">
      <alignment vertical="center" wrapText="1"/>
    </xf>
    <xf numFmtId="165" fontId="28" fillId="5" borderId="79" xfId="0" applyNumberFormat="1" applyFont="1" applyFill="1" applyBorder="1" applyAlignment="1">
      <alignment vertical="center" wrapText="1"/>
    </xf>
    <xf numFmtId="165" fontId="23" fillId="6" borderId="26" xfId="0" applyNumberFormat="1" applyFont="1" applyFill="1" applyBorder="1" applyAlignment="1">
      <alignment vertical="center"/>
    </xf>
    <xf numFmtId="49" fontId="86" fillId="0" borderId="0" xfId="0" applyNumberFormat="1" applyFont="1" applyAlignment="1">
      <alignment horizontal="left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49" fontId="90" fillId="0" borderId="0" xfId="1" applyNumberFormat="1" applyFont="1" applyAlignment="1">
      <alignment horizontal="center" vertical="center"/>
    </xf>
    <xf numFmtId="4" fontId="90" fillId="0" borderId="0" xfId="1" applyNumberFormat="1" applyFont="1" applyAlignment="1">
      <alignment vertical="center"/>
    </xf>
    <xf numFmtId="0" fontId="90" fillId="0" borderId="0" xfId="1" applyFont="1" applyAlignment="1">
      <alignment vertical="center"/>
    </xf>
    <xf numFmtId="49" fontId="91" fillId="15" borderId="84" xfId="2" applyNumberFormat="1" applyFont="1" applyFill="1" applyBorder="1" applyAlignment="1">
      <alignment horizontal="center" vertical="center"/>
    </xf>
    <xf numFmtId="49" fontId="91" fillId="15" borderId="85" xfId="2" applyNumberFormat="1" applyFont="1" applyFill="1" applyBorder="1" applyAlignment="1">
      <alignment horizontal="center" vertical="center"/>
    </xf>
    <xf numFmtId="49" fontId="92" fillId="15" borderId="85" xfId="2" applyNumberFormat="1" applyFont="1" applyFill="1" applyBorder="1" applyAlignment="1">
      <alignment horizontal="center" vertical="center"/>
    </xf>
    <xf numFmtId="49" fontId="93" fillId="15" borderId="85" xfId="7" applyNumberFormat="1" applyFont="1" applyFill="1" applyBorder="1" applyAlignment="1">
      <alignment horizontal="center" vertical="center"/>
    </xf>
    <xf numFmtId="4" fontId="93" fillId="15" borderId="85" xfId="7" applyNumberFormat="1" applyFont="1" applyFill="1" applyBorder="1" applyAlignment="1">
      <alignment horizontal="center" vertical="center"/>
    </xf>
    <xf numFmtId="0" fontId="93" fillId="15" borderId="86" xfId="7" applyFont="1" applyFill="1" applyBorder="1" applyAlignment="1">
      <alignment vertical="center"/>
    </xf>
    <xf numFmtId="0" fontId="2" fillId="0" borderId="0" xfId="7"/>
    <xf numFmtId="4" fontId="35" fillId="15" borderId="85" xfId="7" applyNumberFormat="1" applyFont="1" applyFill="1" applyBorder="1" applyAlignment="1">
      <alignment vertical="center"/>
    </xf>
    <xf numFmtId="0" fontId="35" fillId="15" borderId="86" xfId="7" applyFont="1" applyFill="1" applyBorder="1" applyAlignment="1">
      <alignment vertical="center"/>
    </xf>
    <xf numFmtId="0" fontId="35" fillId="0" borderId="0" xfId="7" applyFont="1"/>
    <xf numFmtId="0" fontId="99" fillId="0" borderId="0" xfId="3" applyFont="1" applyAlignment="1">
      <alignment vertical="center"/>
    </xf>
    <xf numFmtId="164" fontId="100" fillId="0" borderId="0" xfId="3" applyNumberFormat="1" applyFont="1" applyAlignment="1">
      <alignment vertical="center"/>
    </xf>
    <xf numFmtId="164" fontId="99" fillId="0" borderId="0" xfId="3" applyNumberFormat="1" applyFont="1" applyAlignment="1">
      <alignment horizontal="right" vertical="center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101" fillId="0" borderId="78" xfId="0" applyNumberFormat="1" applyFont="1" applyBorder="1" applyAlignment="1">
      <alignment horizontal="center" vertical="center" wrapText="1"/>
    </xf>
    <xf numFmtId="164" fontId="102" fillId="0" borderId="83" xfId="0" applyNumberFormat="1" applyFont="1" applyBorder="1" applyAlignment="1">
      <alignment horizontal="center" vertical="center" wrapText="1"/>
    </xf>
    <xf numFmtId="164" fontId="54" fillId="2" borderId="92" xfId="0" applyNumberFormat="1" applyFont="1" applyFill="1" applyBorder="1" applyAlignment="1">
      <alignment horizontal="center" vertical="center" wrapText="1"/>
    </xf>
    <xf numFmtId="164" fontId="54" fillId="2" borderId="93" xfId="0" applyNumberFormat="1" applyFont="1" applyFill="1" applyBorder="1" applyAlignment="1">
      <alignment horizontal="center" vertical="center" wrapText="1"/>
    </xf>
    <xf numFmtId="164" fontId="54" fillId="2" borderId="94" xfId="0" applyNumberFormat="1" applyFont="1" applyFill="1" applyBorder="1" applyAlignment="1">
      <alignment horizontal="center" vertical="center" wrapText="1"/>
    </xf>
    <xf numFmtId="164" fontId="68" fillId="10" borderId="71" xfId="0" applyNumberFormat="1" applyFont="1" applyFill="1" applyBorder="1" applyAlignment="1">
      <alignment vertical="center" wrapText="1"/>
    </xf>
    <xf numFmtId="164" fontId="68" fillId="10" borderId="95" xfId="0" applyNumberFormat="1" applyFont="1" applyFill="1" applyBorder="1" applyAlignment="1">
      <alignment vertical="center" wrapText="1"/>
    </xf>
    <xf numFmtId="164" fontId="69" fillId="10" borderId="95" xfId="0" applyNumberFormat="1" applyFont="1" applyFill="1" applyBorder="1" applyAlignment="1">
      <alignment vertical="center" wrapText="1"/>
    </xf>
    <xf numFmtId="2" fontId="103" fillId="0" borderId="0" xfId="0" applyNumberFormat="1" applyFont="1"/>
    <xf numFmtId="2" fontId="103" fillId="0" borderId="96" xfId="0" applyNumberFormat="1" applyFont="1" applyBorder="1"/>
    <xf numFmtId="164" fontId="47" fillId="0" borderId="0" xfId="0" applyNumberFormat="1" applyFont="1"/>
    <xf numFmtId="2" fontId="103" fillId="0" borderId="97" xfId="0" applyNumberFormat="1" applyFont="1" applyBorder="1"/>
    <xf numFmtId="2" fontId="103" fillId="0" borderId="98" xfId="0" applyNumberFormat="1" applyFont="1" applyBorder="1"/>
    <xf numFmtId="49" fontId="28" fillId="11" borderId="29" xfId="3" applyNumberFormat="1" applyFont="1" applyFill="1" applyBorder="1" applyAlignment="1">
      <alignment horizontal="left" vertical="center" wrapText="1"/>
    </xf>
    <xf numFmtId="49" fontId="23" fillId="11" borderId="30" xfId="3" applyNumberFormat="1" applyFont="1" applyFill="1" applyBorder="1" applyAlignment="1">
      <alignment vertical="center" wrapText="1"/>
    </xf>
    <xf numFmtId="164" fontId="58" fillId="9" borderId="75" xfId="1" applyNumberFormat="1" applyFont="1" applyFill="1" applyBorder="1" applyAlignment="1">
      <alignment horizontal="right" vertical="center"/>
    </xf>
    <xf numFmtId="164" fontId="58" fillId="9" borderId="70" xfId="1" applyNumberFormat="1" applyFont="1" applyFill="1" applyBorder="1" applyAlignment="1">
      <alignment horizontal="right" vertical="center"/>
    </xf>
    <xf numFmtId="164" fontId="58" fillId="9" borderId="73" xfId="1" applyNumberFormat="1" applyFont="1" applyFill="1" applyBorder="1" applyAlignment="1">
      <alignment horizontal="right" vertical="center"/>
    </xf>
    <xf numFmtId="0" fontId="107" fillId="0" borderId="0" xfId="1" applyFont="1"/>
    <xf numFmtId="4" fontId="77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1" xfId="3" applyNumberFormat="1" applyFont="1" applyFill="1" applyBorder="1" applyAlignment="1">
      <alignment horizontal="left" vertical="center" wrapText="1"/>
    </xf>
    <xf numFmtId="49" fontId="23" fillId="7" borderId="32" xfId="3" applyNumberFormat="1" applyFont="1" applyFill="1" applyBorder="1" applyAlignment="1">
      <alignment vertical="center" wrapText="1"/>
    </xf>
    <xf numFmtId="164" fontId="44" fillId="7" borderId="8" xfId="3" applyNumberFormat="1" applyFont="1" applyFill="1" applyBorder="1" applyAlignment="1">
      <alignment vertical="center" wrapText="1"/>
    </xf>
    <xf numFmtId="164" fontId="44" fillId="7" borderId="8" xfId="3" applyNumberFormat="1" applyFont="1" applyFill="1" applyBorder="1" applyAlignment="1">
      <alignment horizontal="right" vertical="center" wrapText="1"/>
    </xf>
    <xf numFmtId="164" fontId="37" fillId="7" borderId="25" xfId="3" applyNumberFormat="1" applyFont="1" applyFill="1" applyBorder="1" applyAlignment="1">
      <alignment vertical="center"/>
    </xf>
    <xf numFmtId="164" fontId="62" fillId="9" borderId="104" xfId="1" applyNumberFormat="1" applyFont="1" applyFill="1" applyBorder="1" applyAlignment="1">
      <alignment horizontal="right" vertical="center"/>
    </xf>
    <xf numFmtId="164" fontId="58" fillId="9" borderId="105" xfId="1" applyNumberFormat="1" applyFont="1" applyFill="1" applyBorder="1" applyAlignment="1">
      <alignment horizontal="right" vertical="center"/>
    </xf>
    <xf numFmtId="164" fontId="7" fillId="16" borderId="106" xfId="0" applyNumberFormat="1" applyFont="1" applyFill="1" applyBorder="1"/>
    <xf numFmtId="164" fontId="55" fillId="0" borderId="107" xfId="0" applyNumberFormat="1" applyFont="1" applyBorder="1"/>
    <xf numFmtId="164" fontId="70" fillId="0" borderId="78" xfId="0" applyNumberFormat="1" applyFont="1" applyBorder="1"/>
    <xf numFmtId="164" fontId="7" fillId="16" borderId="19" xfId="0" applyNumberFormat="1" applyFont="1" applyFill="1" applyBorder="1"/>
    <xf numFmtId="164" fontId="55" fillId="0" borderId="82" xfId="0" applyNumberFormat="1" applyFont="1" applyBorder="1"/>
    <xf numFmtId="164" fontId="70" fillId="0" borderId="82" xfId="0" applyNumberFormat="1" applyFont="1" applyBorder="1"/>
    <xf numFmtId="164" fontId="7" fillId="0" borderId="82" xfId="0" applyNumberFormat="1" applyFont="1" applyBorder="1"/>
    <xf numFmtId="164" fontId="7" fillId="16" borderId="17" xfId="0" applyNumberFormat="1" applyFont="1" applyFill="1" applyBorder="1"/>
    <xf numFmtId="164" fontId="55" fillId="0" borderId="81" xfId="0" applyNumberFormat="1" applyFont="1" applyBorder="1"/>
    <xf numFmtId="164" fontId="70" fillId="0" borderId="81" xfId="0" applyNumberFormat="1" applyFont="1" applyBorder="1"/>
    <xf numFmtId="164" fontId="69" fillId="10" borderId="108" xfId="0" applyNumberFormat="1" applyFont="1" applyFill="1" applyBorder="1" applyAlignment="1">
      <alignment vertical="center" wrapText="1"/>
    </xf>
    <xf numFmtId="164" fontId="69" fillId="10" borderId="109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Alignment="1">
      <alignment horizontal="right" vertical="center" wrapText="1"/>
    </xf>
    <xf numFmtId="164" fontId="69" fillId="4" borderId="110" xfId="0" applyNumberFormat="1" applyFont="1" applyFill="1" applyBorder="1" applyAlignment="1">
      <alignment vertical="center" wrapText="1"/>
    </xf>
    <xf numFmtId="164" fontId="69" fillId="4" borderId="97" xfId="0" applyNumberFormat="1" applyFont="1" applyFill="1" applyBorder="1" applyAlignment="1">
      <alignment vertical="center" wrapText="1"/>
    </xf>
    <xf numFmtId="164" fontId="55" fillId="16" borderId="26" xfId="0" applyNumberFormat="1" applyFont="1" applyFill="1" applyBorder="1"/>
    <xf numFmtId="164" fontId="55" fillId="0" borderId="26" xfId="0" applyNumberFormat="1" applyFont="1" applyBorder="1"/>
    <xf numFmtId="164" fontId="70" fillId="0" borderId="26" xfId="0" applyNumberFormat="1" applyFont="1" applyBorder="1"/>
    <xf numFmtId="164" fontId="54" fillId="2" borderId="111" xfId="0" applyNumberFormat="1" applyFont="1" applyFill="1" applyBorder="1" applyAlignment="1">
      <alignment horizontal="center" vertical="center" wrapText="1"/>
    </xf>
    <xf numFmtId="164" fontId="54" fillId="2" borderId="112" xfId="0" applyNumberFormat="1" applyFont="1" applyFill="1" applyBorder="1" applyAlignment="1">
      <alignment horizontal="center" vertical="center" wrapText="1"/>
    </xf>
    <xf numFmtId="164" fontId="58" fillId="13" borderId="109" xfId="0" applyNumberFormat="1" applyFont="1" applyFill="1" applyBorder="1" applyAlignment="1">
      <alignment vertical="center"/>
    </xf>
    <xf numFmtId="49" fontId="28" fillId="11" borderId="68" xfId="3" applyNumberFormat="1" applyFont="1" applyFill="1" applyBorder="1" applyAlignment="1">
      <alignment horizontal="left" vertical="center" wrapText="1"/>
    </xf>
    <xf numFmtId="49" fontId="23" fillId="11" borderId="69" xfId="3" applyNumberFormat="1" applyFont="1" applyFill="1" applyBorder="1" applyAlignment="1">
      <alignment vertical="center" wrapText="1"/>
    </xf>
    <xf numFmtId="164" fontId="105" fillId="12" borderId="99" xfId="1" applyNumberFormat="1" applyFont="1" applyFill="1" applyBorder="1" applyAlignment="1">
      <alignment vertical="center"/>
    </xf>
    <xf numFmtId="164" fontId="105" fillId="12" borderId="100" xfId="1" applyNumberFormat="1" applyFont="1" applyFill="1" applyBorder="1" applyAlignment="1">
      <alignment vertical="center"/>
    </xf>
    <xf numFmtId="164" fontId="105" fillId="12" borderId="102" xfId="1" applyNumberFormat="1" applyFont="1" applyFill="1" applyBorder="1" applyAlignment="1">
      <alignment vertical="center"/>
    </xf>
    <xf numFmtId="164" fontId="105" fillId="12" borderId="74" xfId="1" applyNumberFormat="1" applyFont="1" applyFill="1" applyBorder="1" applyAlignment="1">
      <alignment vertical="center"/>
    </xf>
    <xf numFmtId="164" fontId="108" fillId="12" borderId="101" xfId="1" applyNumberFormat="1" applyFont="1" applyFill="1" applyBorder="1" applyAlignment="1">
      <alignment vertical="center"/>
    </xf>
    <xf numFmtId="164" fontId="108" fillId="12" borderId="72" xfId="1" applyNumberFormat="1" applyFont="1" applyFill="1" applyBorder="1" applyAlignment="1">
      <alignment vertical="center"/>
    </xf>
    <xf numFmtId="164" fontId="108" fillId="0" borderId="103" xfId="1" applyNumberFormat="1" applyFont="1" applyBorder="1" applyAlignment="1">
      <alignment vertical="center"/>
    </xf>
    <xf numFmtId="49" fontId="94" fillId="4" borderId="89" xfId="2" applyNumberFormat="1" applyFont="1" applyFill="1" applyBorder="1" applyAlignment="1">
      <alignment horizontal="center" vertical="center"/>
    </xf>
    <xf numFmtId="49" fontId="94" fillId="4" borderId="90" xfId="2" applyNumberFormat="1" applyFont="1" applyFill="1" applyBorder="1" applyAlignment="1">
      <alignment horizontal="center" vertical="center"/>
    </xf>
    <xf numFmtId="49" fontId="95" fillId="4" borderId="90" xfId="2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vertical="center"/>
    </xf>
    <xf numFmtId="49" fontId="109" fillId="0" borderId="0" xfId="0" applyNumberFormat="1" applyFont="1" applyAlignment="1">
      <alignment horizontal="center" vertical="center"/>
    </xf>
    <xf numFmtId="49" fontId="109" fillId="0" borderId="0" xfId="7" applyNumberFormat="1" applyFont="1" applyAlignment="1">
      <alignment horizontal="center" vertical="center"/>
    </xf>
    <xf numFmtId="49" fontId="110" fillId="0" borderId="0" xfId="7" applyNumberFormat="1" applyFont="1" applyAlignment="1">
      <alignment horizontal="center" vertical="center"/>
    </xf>
    <xf numFmtId="4" fontId="110" fillId="0" borderId="0" xfId="7" applyNumberFormat="1" applyFont="1" applyAlignment="1">
      <alignment vertical="center"/>
    </xf>
    <xf numFmtId="0" fontId="110" fillId="0" borderId="0" xfId="7" applyFont="1" applyAlignment="1">
      <alignment vertical="center"/>
    </xf>
    <xf numFmtId="49" fontId="94" fillId="4" borderId="88" xfId="2" applyNumberFormat="1" applyFont="1" applyFill="1" applyBorder="1" applyAlignment="1">
      <alignment horizontal="center" vertical="center"/>
    </xf>
    <xf numFmtId="49" fontId="95" fillId="4" borderId="88" xfId="2" applyNumberFormat="1" applyFont="1" applyFill="1" applyBorder="1" applyAlignment="1">
      <alignment horizontal="center" vertical="center"/>
    </xf>
    <xf numFmtId="49" fontId="98" fillId="4" borderId="114" xfId="8" applyNumberFormat="1" applyFont="1" applyFill="1" applyBorder="1" applyAlignment="1">
      <alignment vertical="center"/>
    </xf>
    <xf numFmtId="49" fontId="98" fillId="4" borderId="88" xfId="8" applyNumberFormat="1" applyFont="1" applyFill="1" applyBorder="1" applyAlignment="1">
      <alignment vertical="center"/>
    </xf>
    <xf numFmtId="49" fontId="98" fillId="4" borderId="88" xfId="7" applyNumberFormat="1" applyFont="1" applyFill="1" applyBorder="1" applyAlignment="1">
      <alignment horizontal="center" vertical="center"/>
    </xf>
    <xf numFmtId="4" fontId="98" fillId="4" borderId="88" xfId="7" applyNumberFormat="1" applyFont="1" applyFill="1" applyBorder="1" applyAlignment="1">
      <alignment vertical="center"/>
    </xf>
    <xf numFmtId="49" fontId="98" fillId="4" borderId="91" xfId="8" applyNumberFormat="1" applyFont="1" applyFill="1" applyBorder="1" applyAlignment="1">
      <alignment vertical="center" wrapText="1"/>
    </xf>
    <xf numFmtId="164" fontId="54" fillId="2" borderId="43" xfId="0" applyNumberFormat="1" applyFont="1" applyFill="1" applyBorder="1" applyAlignment="1">
      <alignment horizontal="center" vertical="center" wrapText="1"/>
    </xf>
    <xf numFmtId="49" fontId="112" fillId="4" borderId="0" xfId="0" applyNumberFormat="1" applyFont="1" applyFill="1" applyAlignment="1">
      <alignment vertical="center"/>
    </xf>
    <xf numFmtId="49" fontId="113" fillId="4" borderId="0" xfId="0" applyNumberFormat="1" applyFont="1" applyFill="1" applyAlignment="1">
      <alignment horizontal="center" vertical="center"/>
    </xf>
    <xf numFmtId="49" fontId="113" fillId="4" borderId="0" xfId="7" applyNumberFormat="1" applyFont="1" applyFill="1" applyAlignment="1">
      <alignment horizontal="center" vertical="center"/>
    </xf>
    <xf numFmtId="4" fontId="113" fillId="4" borderId="0" xfId="7" applyNumberFormat="1" applyFont="1" applyFill="1" applyAlignment="1">
      <alignment vertical="center"/>
    </xf>
    <xf numFmtId="0" fontId="113" fillId="4" borderId="0" xfId="7" applyFont="1" applyFill="1" applyAlignment="1">
      <alignment vertical="center"/>
    </xf>
    <xf numFmtId="49" fontId="114" fillId="4" borderId="33" xfId="0" applyNumberFormat="1" applyFont="1" applyFill="1" applyBorder="1" applyAlignment="1">
      <alignment horizontal="center" vertical="center"/>
    </xf>
    <xf numFmtId="49" fontId="114" fillId="4" borderId="34" xfId="0" applyNumberFormat="1" applyFont="1" applyFill="1" applyBorder="1" applyAlignment="1">
      <alignment horizontal="center" vertical="center"/>
    </xf>
    <xf numFmtId="49" fontId="115" fillId="4" borderId="34" xfId="0" applyNumberFormat="1" applyFont="1" applyFill="1" applyBorder="1" applyAlignment="1">
      <alignment horizontal="center" vertical="center"/>
    </xf>
    <xf numFmtId="49" fontId="89" fillId="4" borderId="34" xfId="0" applyNumberFormat="1" applyFont="1" applyFill="1" applyBorder="1" applyAlignment="1">
      <alignment horizontal="center" vertical="center"/>
    </xf>
    <xf numFmtId="49" fontId="114" fillId="4" borderId="29" xfId="0" applyNumberFormat="1" applyFont="1" applyFill="1" applyBorder="1" applyAlignment="1">
      <alignment horizontal="center" vertical="center"/>
    </xf>
    <xf numFmtId="49" fontId="114" fillId="4" borderId="30" xfId="0" applyNumberFormat="1" applyFont="1" applyFill="1" applyBorder="1" applyAlignment="1">
      <alignment horizontal="center" vertical="center"/>
    </xf>
    <xf numFmtId="49" fontId="115" fillId="4" borderId="30" xfId="0" applyNumberFormat="1" applyFont="1" applyFill="1" applyBorder="1" applyAlignment="1">
      <alignment horizontal="center" vertical="center"/>
    </xf>
    <xf numFmtId="49" fontId="89" fillId="4" borderId="30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49" fontId="89" fillId="4" borderId="30" xfId="7" applyNumberFormat="1" applyFont="1" applyFill="1" applyBorder="1" applyAlignment="1">
      <alignment horizontal="center" vertical="center"/>
    </xf>
    <xf numFmtId="49" fontId="117" fillId="4" borderId="0" xfId="0" applyNumberFormat="1" applyFont="1" applyFill="1" applyAlignment="1">
      <alignment horizontal="left" vertical="center"/>
    </xf>
    <xf numFmtId="49" fontId="94" fillId="4" borderId="87" xfId="2" applyNumberFormat="1" applyFont="1" applyFill="1" applyBorder="1" applyAlignment="1">
      <alignment horizontal="center" vertical="center"/>
    </xf>
    <xf numFmtId="49" fontId="98" fillId="4" borderId="117" xfId="8" applyNumberFormat="1" applyFont="1" applyFill="1" applyBorder="1" applyAlignment="1">
      <alignment vertical="center"/>
    </xf>
    <xf numFmtId="49" fontId="97" fillId="4" borderId="88" xfId="7" applyNumberFormat="1" applyFont="1" applyFill="1" applyBorder="1" applyAlignment="1">
      <alignment horizontal="center" vertical="center"/>
    </xf>
    <xf numFmtId="4" fontId="97" fillId="4" borderId="88" xfId="7" applyNumberFormat="1" applyFont="1" applyFill="1" applyBorder="1" applyAlignment="1">
      <alignment vertical="center"/>
    </xf>
    <xf numFmtId="49" fontId="98" fillId="4" borderId="118" xfId="8" applyNumberFormat="1" applyFont="1" applyFill="1" applyBorder="1" applyAlignment="1">
      <alignment vertical="center"/>
    </xf>
    <xf numFmtId="49" fontId="92" fillId="18" borderId="0" xfId="2" applyNumberFormat="1" applyFont="1" applyFill="1" applyAlignment="1">
      <alignment horizontal="left" vertical="center"/>
    </xf>
    <xf numFmtId="4" fontId="35" fillId="18" borderId="0" xfId="7" applyNumberFormat="1" applyFont="1" applyFill="1" applyAlignment="1">
      <alignment vertical="center"/>
    </xf>
    <xf numFmtId="0" fontId="35" fillId="18" borderId="0" xfId="7" applyFont="1" applyFill="1" applyAlignment="1">
      <alignment vertical="center"/>
    </xf>
    <xf numFmtId="0" fontId="35" fillId="4" borderId="0" xfId="7" applyFont="1" applyFill="1"/>
    <xf numFmtId="4" fontId="89" fillId="4" borderId="34" xfId="7" applyNumberFormat="1" applyFont="1" applyFill="1" applyBorder="1" applyAlignment="1">
      <alignment vertical="center"/>
    </xf>
    <xf numFmtId="4" fontId="89" fillId="4" borderId="30" xfId="7" applyNumberFormat="1" applyFont="1" applyFill="1" applyBorder="1" applyAlignment="1">
      <alignment vertical="center"/>
    </xf>
    <xf numFmtId="4" fontId="98" fillId="4" borderId="90" xfId="7" applyNumberFormat="1" applyFont="1" applyFill="1" applyBorder="1" applyAlignment="1">
      <alignment vertical="center"/>
    </xf>
    <xf numFmtId="0" fontId="80" fillId="0" borderId="0" xfId="7" applyFont="1"/>
    <xf numFmtId="164" fontId="105" fillId="16" borderId="119" xfId="1" applyNumberFormat="1" applyFont="1" applyFill="1" applyBorder="1" applyAlignment="1">
      <alignment vertical="center"/>
    </xf>
    <xf numFmtId="164" fontId="105" fillId="0" borderId="120" xfId="1" applyNumberFormat="1" applyFont="1" applyBorder="1" applyAlignment="1">
      <alignment vertical="center"/>
    </xf>
    <xf numFmtId="49" fontId="89" fillId="4" borderId="34" xfId="7" applyNumberFormat="1" applyFont="1" applyFill="1" applyBorder="1" applyAlignment="1">
      <alignment horizontal="center" vertical="center"/>
    </xf>
    <xf numFmtId="0" fontId="116" fillId="4" borderId="121" xfId="7" applyFont="1" applyFill="1" applyBorder="1" applyAlignment="1">
      <alignment vertical="center"/>
    </xf>
    <xf numFmtId="0" fontId="116" fillId="4" borderId="122" xfId="7" applyFont="1" applyFill="1" applyBorder="1" applyAlignment="1">
      <alignment vertical="center"/>
    </xf>
    <xf numFmtId="165" fontId="12" fillId="7" borderId="13" xfId="0" applyNumberFormat="1" applyFont="1" applyFill="1" applyBorder="1" applyAlignment="1">
      <alignment vertical="center"/>
    </xf>
    <xf numFmtId="164" fontId="55" fillId="4" borderId="16" xfId="0" applyNumberFormat="1" applyFont="1" applyFill="1" applyBorder="1" applyAlignment="1">
      <alignment vertical="center"/>
    </xf>
    <xf numFmtId="164" fontId="55" fillId="4" borderId="80" xfId="0" applyNumberFormat="1" applyFont="1" applyFill="1" applyBorder="1" applyAlignment="1">
      <alignment vertical="center"/>
    </xf>
    <xf numFmtId="164" fontId="70" fillId="4" borderId="113" xfId="0" applyNumberFormat="1" applyFont="1" applyFill="1" applyBorder="1" applyAlignment="1">
      <alignment vertical="center"/>
    </xf>
    <xf numFmtId="164" fontId="55" fillId="4" borderId="19" xfId="0" applyNumberFormat="1" applyFont="1" applyFill="1" applyBorder="1" applyAlignment="1">
      <alignment vertical="center"/>
    </xf>
    <xf numFmtId="164" fontId="55" fillId="4" borderId="22" xfId="0" applyNumberFormat="1" applyFont="1" applyFill="1" applyBorder="1" applyAlignment="1">
      <alignment vertical="center"/>
    </xf>
    <xf numFmtId="164" fontId="55" fillId="4" borderId="115" xfId="0" applyNumberFormat="1" applyFont="1" applyFill="1" applyBorder="1" applyAlignment="1">
      <alignment vertical="center"/>
    </xf>
    <xf numFmtId="164" fontId="70" fillId="4" borderId="116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4" fontId="118" fillId="4" borderId="0" xfId="1" applyNumberFormat="1" applyFont="1" applyFill="1" applyAlignment="1">
      <alignment vertical="center"/>
    </xf>
    <xf numFmtId="0" fontId="118" fillId="4" borderId="0" xfId="1" applyFont="1" applyFill="1" applyAlignment="1">
      <alignment vertical="center"/>
    </xf>
    <xf numFmtId="0" fontId="35" fillId="4" borderId="0" xfId="1" applyFont="1" applyFill="1"/>
    <xf numFmtId="0" fontId="89" fillId="4" borderId="3" xfId="7" applyFont="1" applyFill="1" applyBorder="1" applyAlignment="1">
      <alignment vertical="center"/>
    </xf>
    <xf numFmtId="0" fontId="121" fillId="15" borderId="86" xfId="7" applyFont="1" applyFill="1" applyBorder="1" applyAlignment="1">
      <alignment vertical="center"/>
    </xf>
    <xf numFmtId="0" fontId="89" fillId="4" borderId="91" xfId="7" applyFont="1" applyFill="1" applyBorder="1" applyAlignment="1">
      <alignment vertical="center"/>
    </xf>
    <xf numFmtId="49" fontId="119" fillId="4" borderId="91" xfId="8" applyNumberFormat="1" applyFont="1" applyFill="1" applyBorder="1" applyAlignment="1">
      <alignment vertical="center" wrapText="1"/>
    </xf>
    <xf numFmtId="49" fontId="122" fillId="4" borderId="91" xfId="8" applyNumberFormat="1" applyFont="1" applyFill="1" applyBorder="1" applyAlignment="1">
      <alignment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0" fontId="56" fillId="0" borderId="0" xfId="3" applyFont="1" applyAlignment="1">
      <alignment horizontal="left" vertical="center" wrapText="1"/>
    </xf>
    <xf numFmtId="164" fontId="0" fillId="0" borderId="0" xfId="0" applyNumberFormat="1"/>
    <xf numFmtId="0" fontId="20" fillId="5" borderId="13" xfId="0" applyFont="1" applyFill="1" applyBorder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82" fillId="0" borderId="0" xfId="2" applyFont="1" applyAlignment="1">
      <alignment horizontal="justify" vertical="center"/>
    </xf>
    <xf numFmtId="0" fontId="81" fillId="4" borderId="0" xfId="2" applyFont="1" applyFill="1" applyAlignment="1">
      <alignment horizontal="justify" vertical="center"/>
    </xf>
    <xf numFmtId="0" fontId="20" fillId="0" borderId="13" xfId="0" applyFont="1" applyBorder="1" applyAlignment="1">
      <alignment horizontal="justify" vertical="center"/>
    </xf>
    <xf numFmtId="0" fontId="20" fillId="0" borderId="0" xfId="0" applyFont="1" applyAlignment="1">
      <alignment horizontal="justify"/>
    </xf>
    <xf numFmtId="0" fontId="27" fillId="6" borderId="14" xfId="0" applyFont="1" applyFill="1" applyBorder="1" applyAlignment="1">
      <alignment horizontal="left" vertical="center" wrapText="1"/>
    </xf>
    <xf numFmtId="0" fontId="27" fillId="5" borderId="21" xfId="0" applyFont="1" applyFill="1" applyBorder="1" applyAlignment="1">
      <alignment horizontal="left" vertical="center"/>
    </xf>
    <xf numFmtId="0" fontId="27" fillId="5" borderId="22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3" fillId="6" borderId="14" xfId="0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left" vertical="center" wrapText="1"/>
    </xf>
    <xf numFmtId="0" fontId="27" fillId="5" borderId="17" xfId="0" applyFont="1" applyFill="1" applyBorder="1" applyAlignment="1">
      <alignment horizontal="left" vertical="center" wrapText="1"/>
    </xf>
    <xf numFmtId="0" fontId="27" fillId="6" borderId="14" xfId="0" applyFont="1" applyFill="1" applyBorder="1" applyAlignment="1">
      <alignment horizontal="left" vertical="center"/>
    </xf>
    <xf numFmtId="49" fontId="92" fillId="15" borderId="84" xfId="2" applyNumberFormat="1" applyFont="1" applyFill="1" applyBorder="1" applyAlignment="1">
      <alignment horizontal="left" vertical="center"/>
    </xf>
    <xf numFmtId="49" fontId="106" fillId="7" borderId="32" xfId="3" applyNumberFormat="1" applyFont="1" applyFill="1" applyBorder="1" applyAlignment="1">
      <alignment horizontal="left" vertical="center" wrapText="1"/>
    </xf>
    <xf numFmtId="0" fontId="59" fillId="9" borderId="35" xfId="1" applyFont="1" applyFill="1" applyBorder="1" applyAlignment="1">
      <alignment horizontal="left" vertical="center"/>
    </xf>
    <xf numFmtId="0" fontId="59" fillId="9" borderId="36" xfId="1" applyFont="1" applyFill="1" applyBorder="1" applyAlignment="1">
      <alignment horizontal="left" vertical="center"/>
    </xf>
    <xf numFmtId="0" fontId="56" fillId="0" borderId="0" xfId="3" applyFont="1" applyAlignment="1">
      <alignment horizontal="left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2" fontId="53" fillId="2" borderId="28" xfId="0" applyNumberFormat="1" applyFont="1" applyFill="1" applyBorder="1" applyAlignment="1">
      <alignment horizontal="center" vertical="center" wrapText="1"/>
    </xf>
    <xf numFmtId="0" fontId="46" fillId="10" borderId="41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4" xfId="0" applyFont="1" applyFill="1" applyBorder="1" applyAlignment="1">
      <alignment horizontal="left" vertical="center" wrapText="1"/>
    </xf>
    <xf numFmtId="49" fontId="28" fillId="11" borderId="69" xfId="3" applyNumberFormat="1" applyFont="1" applyFill="1" applyBorder="1" applyAlignment="1">
      <alignment horizontal="left" vertical="center" wrapText="1"/>
    </xf>
    <xf numFmtId="49" fontId="28" fillId="11" borderId="30" xfId="3" applyNumberFormat="1" applyFont="1" applyFill="1" applyBorder="1" applyAlignment="1">
      <alignment horizontal="left" vertical="center" wrapText="1"/>
    </xf>
    <xf numFmtId="164" fontId="56" fillId="8" borderId="14" xfId="3" applyNumberFormat="1" applyFont="1" applyFill="1" applyBorder="1" applyAlignment="1">
      <alignment horizontal="right" vertical="center" wrapText="1"/>
    </xf>
    <xf numFmtId="164" fontId="56" fillId="8" borderId="43" xfId="3" applyNumberFormat="1" applyFont="1" applyFill="1" applyBorder="1" applyAlignment="1">
      <alignment horizontal="right" vertical="center" wrapText="1"/>
    </xf>
    <xf numFmtId="2" fontId="66" fillId="4" borderId="48" xfId="0" applyNumberFormat="1" applyFont="1" applyFill="1" applyBorder="1" applyAlignment="1">
      <alignment horizontal="left" vertical="center"/>
    </xf>
    <xf numFmtId="2" fontId="66" fillId="4" borderId="50" xfId="0" applyNumberFormat="1" applyFont="1" applyFill="1" applyBorder="1" applyAlignment="1">
      <alignment horizontal="left" vertical="center"/>
    </xf>
    <xf numFmtId="0" fontId="5" fillId="4" borderId="5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6" fillId="4" borderId="110" xfId="0" applyFont="1" applyFill="1" applyBorder="1" applyAlignment="1">
      <alignment horizontal="left" vertical="center" wrapText="1"/>
    </xf>
    <xf numFmtId="0" fontId="46" fillId="4" borderId="97" xfId="0" applyFont="1" applyFill="1" applyBorder="1" applyAlignment="1">
      <alignment horizontal="left" vertical="center" wrapText="1"/>
    </xf>
    <xf numFmtId="2" fontId="55" fillId="0" borderId="110" xfId="0" applyNumberFormat="1" applyFont="1" applyBorder="1" applyAlignment="1">
      <alignment horizontal="left" vertical="center"/>
    </xf>
    <xf numFmtId="49" fontId="28" fillId="6" borderId="53" xfId="3" applyNumberFormat="1" applyFont="1" applyFill="1" applyBorder="1" applyAlignment="1">
      <alignment horizontal="left" vertical="center" wrapText="1"/>
    </xf>
    <xf numFmtId="49" fontId="28" fillId="6" borderId="49" xfId="3" applyNumberFormat="1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2" fontId="66" fillId="4" borderId="18" xfId="0" applyNumberFormat="1" applyFont="1" applyFill="1" applyBorder="1" applyAlignment="1">
      <alignment horizontal="left" vertical="center"/>
    </xf>
    <xf numFmtId="2" fontId="66" fillId="4" borderId="51" xfId="0" applyNumberFormat="1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 wrapText="1"/>
    </xf>
    <xf numFmtId="0" fontId="60" fillId="0" borderId="0" xfId="3" applyFont="1" applyAlignment="1">
      <alignment horizontal="left" vertical="center"/>
    </xf>
    <xf numFmtId="0" fontId="5" fillId="3" borderId="5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5" xfId="2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  <xf numFmtId="0" fontId="5" fillId="4" borderId="66" xfId="0" applyFont="1" applyFill="1" applyBorder="1" applyAlignment="1">
      <alignment horizontal="left" vertical="center" wrapText="1"/>
    </xf>
  </cellXfs>
  <cellStyles count="9">
    <cellStyle name="Excel Built-in Normal" xfId="1" xr:uid="{00000000-0005-0000-0000-000000000000}"/>
    <cellStyle name="Excel Built-in Normal 1" xfId="2" xr:uid="{00000000-0005-0000-0000-000001000000}"/>
    <cellStyle name="Excel Built-in Normal 3" xfId="7" xr:uid="{00000000-0005-0000-0000-000002000000}"/>
    <cellStyle name="Header" xfId="5" xr:uid="{00000000-0005-0000-0000-000003000000}"/>
    <cellStyle name="Normální" xfId="0" builtinId="0"/>
    <cellStyle name="Normální 2" xfId="4" xr:uid="{00000000-0005-0000-0000-000005000000}"/>
    <cellStyle name="Normální 3" xfId="3" xr:uid="{00000000-0005-0000-0000-000006000000}"/>
    <cellStyle name="Normální 4" xfId="6" xr:uid="{00000000-0005-0000-0000-000007000000}"/>
    <cellStyle name="Normální 4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opLeftCell="A37" workbookViewId="0">
      <selection activeCell="D22" sqref="D22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21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82" t="s">
        <v>22</v>
      </c>
      <c r="B4" s="282"/>
      <c r="C4" s="282"/>
      <c r="D4" s="282"/>
    </row>
    <row r="5" spans="1:5" ht="15.75" customHeight="1" x14ac:dyDescent="0.25">
      <c r="A5" s="11" t="s">
        <v>73</v>
      </c>
      <c r="E5" s="6">
        <v>81000000</v>
      </c>
    </row>
    <row r="6" spans="1:5" s="5" customFormat="1" ht="15.75" customHeight="1" x14ac:dyDescent="0.25">
      <c r="A6" s="112" t="s">
        <v>102</v>
      </c>
      <c r="B6" s="113"/>
      <c r="C6" s="113"/>
      <c r="D6" s="113"/>
      <c r="E6" s="114">
        <v>18000</v>
      </c>
    </row>
    <row r="7" spans="1:5" s="5" customFormat="1" ht="15.75" customHeight="1" x14ac:dyDescent="0.25">
      <c r="A7" s="112" t="s">
        <v>137</v>
      </c>
      <c r="B7" s="113"/>
      <c r="C7" s="113"/>
      <c r="D7" s="113"/>
      <c r="E7" s="114">
        <v>200258</v>
      </c>
    </row>
    <row r="8" spans="1:5" s="5" customFormat="1" ht="15.75" customHeight="1" x14ac:dyDescent="0.25">
      <c r="A8" s="112" t="s">
        <v>147</v>
      </c>
      <c r="B8" s="113"/>
      <c r="C8" s="113"/>
      <c r="D8" s="113"/>
      <c r="E8" s="114">
        <v>3230266.01</v>
      </c>
    </row>
    <row r="9" spans="1:5" s="5" customFormat="1" ht="15.75" customHeight="1" x14ac:dyDescent="0.25">
      <c r="A9" s="112" t="s">
        <v>153</v>
      </c>
      <c r="B9" s="113"/>
      <c r="C9" s="113"/>
      <c r="D9" s="113"/>
      <c r="E9" s="114">
        <v>48000</v>
      </c>
    </row>
    <row r="10" spans="1:5" s="5" customFormat="1" ht="15.75" customHeight="1" x14ac:dyDescent="0.25">
      <c r="A10" s="112" t="s">
        <v>154</v>
      </c>
      <c r="B10" s="113"/>
      <c r="C10" s="113"/>
      <c r="D10" s="113"/>
      <c r="E10" s="114">
        <v>288000</v>
      </c>
    </row>
    <row r="11" spans="1:5" s="5" customFormat="1" ht="15.75" customHeight="1" x14ac:dyDescent="0.25">
      <c r="A11" s="112" t="s">
        <v>156</v>
      </c>
      <c r="B11" s="113"/>
      <c r="C11" s="113"/>
      <c r="D11" s="113"/>
      <c r="E11" s="114">
        <v>1123328.1399999999</v>
      </c>
    </row>
    <row r="12" spans="1:5" s="269" customFormat="1" ht="15.75" customHeight="1" x14ac:dyDescent="0.25">
      <c r="A12" s="112" t="s">
        <v>165</v>
      </c>
      <c r="B12" s="113"/>
      <c r="C12" s="113"/>
      <c r="D12" s="113"/>
      <c r="E12" s="114">
        <v>48000</v>
      </c>
    </row>
    <row r="13" spans="1:5" s="269" customFormat="1" ht="15.75" customHeight="1" x14ac:dyDescent="0.25">
      <c r="A13" s="112" t="s">
        <v>170</v>
      </c>
      <c r="B13" s="113"/>
      <c r="C13" s="113"/>
      <c r="D13" s="113"/>
      <c r="E13" s="114">
        <v>56286</v>
      </c>
    </row>
    <row r="14" spans="1:5" s="5" customFormat="1" ht="15.75" customHeight="1" x14ac:dyDescent="0.25">
      <c r="A14" s="112" t="s">
        <v>171</v>
      </c>
      <c r="B14" s="113"/>
      <c r="C14" s="113"/>
      <c r="D14" s="113"/>
      <c r="E14" s="114">
        <f>SUM(E16:E17)</f>
        <v>2269449.92</v>
      </c>
    </row>
    <row r="15" spans="1:5" ht="15.75" customHeight="1" x14ac:dyDescent="0.25">
      <c r="A15" s="283" t="s">
        <v>99</v>
      </c>
      <c r="B15" s="283"/>
      <c r="C15" s="283"/>
      <c r="D15" s="283"/>
      <c r="E15" s="115"/>
    </row>
    <row r="16" spans="1:5" ht="15.75" customHeight="1" x14ac:dyDescent="0.25">
      <c r="A16" s="284" t="s">
        <v>100</v>
      </c>
      <c r="B16" s="284"/>
      <c r="C16" s="284"/>
      <c r="D16" s="284"/>
      <c r="E16" s="115">
        <v>18800</v>
      </c>
    </row>
    <row r="17" spans="1:5" ht="15.75" customHeight="1" thickBot="1" x14ac:dyDescent="0.3">
      <c r="A17" s="116" t="s">
        <v>101</v>
      </c>
      <c r="B17" s="117"/>
      <c r="C17" s="117"/>
      <c r="D17" s="118"/>
      <c r="E17" s="115">
        <v>2250649.92</v>
      </c>
    </row>
    <row r="18" spans="1:5" ht="15.75" customHeight="1" x14ac:dyDescent="0.25">
      <c r="A18" s="285" t="s">
        <v>23</v>
      </c>
      <c r="B18" s="285"/>
      <c r="C18" s="285"/>
      <c r="D18" s="285"/>
      <c r="E18" s="261">
        <f>SUM(E5:E14)</f>
        <v>88281588.070000008</v>
      </c>
    </row>
    <row r="19" spans="1:5" ht="15.75" customHeight="1" x14ac:dyDescent="0.25">
      <c r="A19" s="13"/>
      <c r="E19" s="115"/>
    </row>
    <row r="20" spans="1:5" ht="15.75" customHeight="1" x14ac:dyDescent="0.25">
      <c r="A20" s="282" t="s">
        <v>24</v>
      </c>
      <c r="B20" s="282"/>
      <c r="C20" s="282"/>
      <c r="D20" s="282"/>
      <c r="E20" s="115"/>
    </row>
    <row r="21" spans="1:5" ht="15.75" customHeight="1" x14ac:dyDescent="0.25">
      <c r="A21" s="11" t="s">
        <v>73</v>
      </c>
      <c r="E21" s="115">
        <v>96000000</v>
      </c>
    </row>
    <row r="22" spans="1:5" s="5" customFormat="1" ht="15.75" customHeight="1" x14ac:dyDescent="0.25">
      <c r="A22" s="112" t="s">
        <v>102</v>
      </c>
      <c r="B22" s="113"/>
      <c r="C22" s="113"/>
      <c r="D22" s="113"/>
      <c r="E22" s="114">
        <v>18000</v>
      </c>
    </row>
    <row r="23" spans="1:5" s="5" customFormat="1" ht="15.75" customHeight="1" x14ac:dyDescent="0.25">
      <c r="A23" s="112" t="s">
        <v>137</v>
      </c>
      <c r="B23" s="113"/>
      <c r="C23" s="113"/>
      <c r="D23" s="113"/>
      <c r="E23" s="114">
        <v>200258</v>
      </c>
    </row>
    <row r="24" spans="1:5" s="5" customFormat="1" ht="15.75" customHeight="1" x14ac:dyDescent="0.25">
      <c r="A24" s="112" t="s">
        <v>147</v>
      </c>
      <c r="B24" s="113"/>
      <c r="C24" s="113"/>
      <c r="D24" s="113"/>
      <c r="E24" s="114">
        <v>3230266.01</v>
      </c>
    </row>
    <row r="25" spans="1:5" s="5" customFormat="1" ht="15.75" customHeight="1" x14ac:dyDescent="0.25">
      <c r="A25" s="112" t="s">
        <v>153</v>
      </c>
      <c r="B25" s="113"/>
      <c r="C25" s="113"/>
      <c r="D25" s="113"/>
      <c r="E25" s="114">
        <v>48000</v>
      </c>
    </row>
    <row r="26" spans="1:5" s="5" customFormat="1" ht="15.75" customHeight="1" x14ac:dyDescent="0.25">
      <c r="A26" s="112" t="s">
        <v>154</v>
      </c>
      <c r="B26" s="113"/>
      <c r="C26" s="113"/>
      <c r="D26" s="113"/>
      <c r="E26" s="114">
        <v>288000</v>
      </c>
    </row>
    <row r="27" spans="1:5" s="5" customFormat="1" ht="15.75" customHeight="1" x14ac:dyDescent="0.25">
      <c r="A27" s="112" t="s">
        <v>156</v>
      </c>
      <c r="B27" s="113"/>
      <c r="C27" s="113"/>
      <c r="D27" s="113"/>
      <c r="E27" s="114">
        <v>1123328.1399999999</v>
      </c>
    </row>
    <row r="28" spans="1:5" s="269" customFormat="1" ht="15.75" customHeight="1" x14ac:dyDescent="0.25">
      <c r="A28" s="112" t="s">
        <v>165</v>
      </c>
      <c r="B28" s="113"/>
      <c r="C28" s="113"/>
      <c r="D28" s="113"/>
      <c r="E28" s="114">
        <v>48000</v>
      </c>
    </row>
    <row r="29" spans="1:5" s="269" customFormat="1" ht="15.75" customHeight="1" x14ac:dyDescent="0.25">
      <c r="A29" s="112" t="s">
        <v>170</v>
      </c>
      <c r="B29" s="113"/>
      <c r="C29" s="113"/>
      <c r="D29" s="113"/>
      <c r="E29" s="114">
        <v>56286</v>
      </c>
    </row>
    <row r="30" spans="1:5" s="5" customFormat="1" ht="15.75" customHeight="1" x14ac:dyDescent="0.25">
      <c r="A30" s="112" t="s">
        <v>171</v>
      </c>
      <c r="B30" s="113"/>
      <c r="C30" s="113"/>
      <c r="D30" s="113"/>
      <c r="E30" s="114">
        <f>SUM(E32:E33)</f>
        <v>2269449.92</v>
      </c>
    </row>
    <row r="31" spans="1:5" ht="15.75" customHeight="1" x14ac:dyDescent="0.25">
      <c r="A31" s="283" t="s">
        <v>99</v>
      </c>
      <c r="B31" s="283"/>
      <c r="C31" s="283"/>
      <c r="D31" s="283"/>
      <c r="E31" s="115"/>
    </row>
    <row r="32" spans="1:5" ht="15.75" customHeight="1" x14ac:dyDescent="0.25">
      <c r="A32" s="284" t="s">
        <v>100</v>
      </c>
      <c r="B32" s="284"/>
      <c r="C32" s="284"/>
      <c r="D32" s="284"/>
      <c r="E32" s="115">
        <v>18800</v>
      </c>
    </row>
    <row r="33" spans="1:5" ht="15.75" customHeight="1" thickBot="1" x14ac:dyDescent="0.3">
      <c r="A33" s="116" t="s">
        <v>101</v>
      </c>
      <c r="B33" s="117"/>
      <c r="C33" s="117"/>
      <c r="D33" s="118"/>
      <c r="E33" s="115">
        <v>2250649.92</v>
      </c>
    </row>
    <row r="34" spans="1:5" ht="15.75" customHeight="1" x14ac:dyDescent="0.25">
      <c r="A34" s="285" t="s">
        <v>25</v>
      </c>
      <c r="B34" s="285"/>
      <c r="C34" s="285"/>
      <c r="D34" s="285"/>
      <c r="E34" s="12">
        <f>SUM(E21:E30)</f>
        <v>103281588.07000001</v>
      </c>
    </row>
    <row r="35" spans="1:5" ht="15.75" customHeight="1" x14ac:dyDescent="0.25">
      <c r="A35" s="13"/>
      <c r="E35" s="14"/>
    </row>
    <row r="36" spans="1:5" ht="15.75" customHeight="1" x14ac:dyDescent="0.25">
      <c r="A36" s="282" t="s">
        <v>26</v>
      </c>
      <c r="B36" s="282"/>
      <c r="C36" s="282"/>
      <c r="D36" s="282"/>
      <c r="E36" s="14"/>
    </row>
    <row r="37" spans="1:5" ht="15.75" customHeight="1" x14ac:dyDescent="0.25">
      <c r="A37" s="286" t="s">
        <v>74</v>
      </c>
      <c r="B37" s="286"/>
      <c r="C37" s="286"/>
      <c r="D37" s="286"/>
      <c r="E37" s="15">
        <v>16736851.5</v>
      </c>
    </row>
    <row r="38" spans="1:5" ht="15.75" customHeight="1" thickBot="1" x14ac:dyDescent="0.3">
      <c r="A38" s="286" t="s">
        <v>75</v>
      </c>
      <c r="B38" s="286"/>
      <c r="C38" s="286"/>
      <c r="D38" s="286"/>
      <c r="E38" s="14">
        <v>-1736851.5</v>
      </c>
    </row>
    <row r="39" spans="1:5" ht="15.75" customHeight="1" x14ac:dyDescent="0.25">
      <c r="A39" s="281" t="s">
        <v>27</v>
      </c>
      <c r="B39" s="281"/>
      <c r="C39" s="281"/>
      <c r="D39" s="281"/>
      <c r="E39" s="12">
        <f>SUM(E37:E38)</f>
        <v>15000000</v>
      </c>
    </row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thickBot="1" x14ac:dyDescent="0.3">
      <c r="A46" s="7" t="s">
        <v>28</v>
      </c>
      <c r="B46" s="8"/>
      <c r="C46" s="8"/>
      <c r="D46" s="8"/>
      <c r="E46" s="9"/>
    </row>
    <row r="47" spans="1:5" ht="15.75" customHeight="1" thickBot="1" x14ac:dyDescent="0.3">
      <c r="A47" s="291" t="s">
        <v>29</v>
      </c>
      <c r="B47" s="291"/>
      <c r="C47" s="16" t="s">
        <v>78</v>
      </c>
      <c r="D47" s="16" t="s">
        <v>103</v>
      </c>
      <c r="E47" s="119" t="s">
        <v>104</v>
      </c>
    </row>
    <row r="48" spans="1:5" ht="15.75" customHeight="1" x14ac:dyDescent="0.25">
      <c r="A48" s="292" t="s">
        <v>76</v>
      </c>
      <c r="B48" s="292"/>
      <c r="C48" s="17">
        <f>SUM(E5)</f>
        <v>81000000</v>
      </c>
      <c r="D48" s="17">
        <f>SUM(E6+E7+E8+E9+E10+E11+E12+E13+E14)</f>
        <v>7281588.0699999994</v>
      </c>
      <c r="E48" s="120">
        <f>SUM(C48+D48)</f>
        <v>88281588.069999993</v>
      </c>
    </row>
    <row r="49" spans="1:5" ht="15.75" customHeight="1" thickBot="1" x14ac:dyDescent="0.3">
      <c r="A49" s="293" t="s">
        <v>77</v>
      </c>
      <c r="B49" s="293"/>
      <c r="C49" s="18">
        <f>SUM(E21)</f>
        <v>96000000</v>
      </c>
      <c r="D49" s="18">
        <f>SUM(E22+E23+E24+E25+E26+E27+E28+E29+E30)</f>
        <v>7281588.0699999994</v>
      </c>
      <c r="E49" s="120">
        <f>SUM(C49+D49)</f>
        <v>103281588.06999999</v>
      </c>
    </row>
    <row r="50" spans="1:5" ht="15.75" customHeight="1" thickBot="1" x14ac:dyDescent="0.3">
      <c r="A50" s="294" t="s">
        <v>30</v>
      </c>
      <c r="B50" s="294"/>
      <c r="C50" s="19">
        <f>SUM(C48-C49)</f>
        <v>-15000000</v>
      </c>
      <c r="D50" s="19">
        <f t="shared" ref="D50:E50" si="0">SUM(D48-D49)</f>
        <v>0</v>
      </c>
      <c r="E50" s="121">
        <f t="shared" si="0"/>
        <v>-15000000</v>
      </c>
    </row>
    <row r="51" spans="1:5" ht="15.75" customHeight="1" thickBot="1" x14ac:dyDescent="0.3">
      <c r="A51" s="20"/>
      <c r="B51" s="20"/>
      <c r="C51" s="20"/>
      <c r="D51" s="122"/>
      <c r="E51" s="21"/>
    </row>
    <row r="52" spans="1:5" ht="15.75" customHeight="1" thickBot="1" x14ac:dyDescent="0.3">
      <c r="A52" s="287" t="s">
        <v>31</v>
      </c>
      <c r="B52" s="287"/>
      <c r="C52" s="16" t="s">
        <v>78</v>
      </c>
      <c r="D52" s="16" t="s">
        <v>103</v>
      </c>
      <c r="E52" s="119" t="s">
        <v>104</v>
      </c>
    </row>
    <row r="53" spans="1:5" ht="25.5" customHeight="1" x14ac:dyDescent="0.25">
      <c r="A53" s="22" t="s">
        <v>32</v>
      </c>
      <c r="B53" s="23" t="s">
        <v>33</v>
      </c>
      <c r="C53" s="52">
        <f>SUM(E37)</f>
        <v>16736851.5</v>
      </c>
      <c r="D53" s="24">
        <v>0</v>
      </c>
      <c r="E53" s="120">
        <f>SUM(C53+D53)</f>
        <v>16736851.5</v>
      </c>
    </row>
    <row r="54" spans="1:5" ht="25.5" customHeight="1" x14ac:dyDescent="0.25">
      <c r="A54" s="22" t="s">
        <v>58</v>
      </c>
      <c r="B54" s="23" t="s">
        <v>42</v>
      </c>
      <c r="C54" s="24">
        <v>0</v>
      </c>
      <c r="D54" s="24">
        <v>0</v>
      </c>
      <c r="E54" s="120">
        <f>SUM(C54+D54)</f>
        <v>0</v>
      </c>
    </row>
    <row r="55" spans="1:5" ht="25.5" customHeight="1" x14ac:dyDescent="0.25">
      <c r="A55" s="22" t="s">
        <v>34</v>
      </c>
      <c r="B55" s="23" t="s">
        <v>35</v>
      </c>
      <c r="C55" s="53">
        <f>SUM(E38)</f>
        <v>-1736851.5</v>
      </c>
      <c r="D55" s="123">
        <v>0</v>
      </c>
      <c r="E55" s="120">
        <f>SUM(C55+D55)</f>
        <v>-1736851.5</v>
      </c>
    </row>
    <row r="56" spans="1:5" ht="15.75" customHeight="1" thickBot="1" x14ac:dyDescent="0.3">
      <c r="A56" s="25" t="s">
        <v>36</v>
      </c>
      <c r="B56" s="26" t="s">
        <v>37</v>
      </c>
      <c r="C56" s="27">
        <v>0</v>
      </c>
      <c r="D56" s="27">
        <v>0</v>
      </c>
      <c r="E56" s="120">
        <f>SUM(C56+D56)</f>
        <v>0</v>
      </c>
    </row>
    <row r="57" spans="1:5" ht="15.75" customHeight="1" thickBot="1" x14ac:dyDescent="0.3">
      <c r="A57" s="287" t="s">
        <v>38</v>
      </c>
      <c r="B57" s="287"/>
      <c r="C57" s="19">
        <f>SUM(C53:C56)</f>
        <v>15000000</v>
      </c>
      <c r="D57" s="19">
        <f t="shared" ref="D57:E57" si="1">SUM(D53:D56)</f>
        <v>0</v>
      </c>
      <c r="E57" s="121">
        <f t="shared" si="1"/>
        <v>15000000</v>
      </c>
    </row>
    <row r="58" spans="1:5" ht="15.75" customHeight="1" thickBot="1" x14ac:dyDescent="0.3">
      <c r="A58" s="28"/>
      <c r="B58" s="28"/>
      <c r="C58" s="29"/>
      <c r="D58" s="29"/>
      <c r="E58" s="30"/>
    </row>
    <row r="59" spans="1:5" ht="15.75" customHeight="1" thickBot="1" x14ac:dyDescent="0.3">
      <c r="A59" s="287" t="s">
        <v>39</v>
      </c>
      <c r="B59" s="287"/>
      <c r="C59" s="16" t="s">
        <v>78</v>
      </c>
      <c r="D59" s="16" t="s">
        <v>103</v>
      </c>
      <c r="E59" s="119" t="s">
        <v>104</v>
      </c>
    </row>
    <row r="60" spans="1:5" ht="15.75" customHeight="1" x14ac:dyDescent="0.25">
      <c r="A60" s="288" t="s">
        <v>40</v>
      </c>
      <c r="B60" s="288"/>
      <c r="C60" s="31">
        <f>SUM(C48+C53+C54)</f>
        <v>97736851.5</v>
      </c>
      <c r="D60" s="31">
        <f t="shared" ref="D60:E60" si="2">SUM(D48+D53+D54)</f>
        <v>7281588.0699999994</v>
      </c>
      <c r="E60" s="124">
        <f t="shared" si="2"/>
        <v>105018439.56999999</v>
      </c>
    </row>
    <row r="61" spans="1:5" ht="15.75" customHeight="1" thickBot="1" x14ac:dyDescent="0.3">
      <c r="A61" s="289" t="s">
        <v>41</v>
      </c>
      <c r="B61" s="289"/>
      <c r="C61" s="32">
        <f>SUM(C49-C55)</f>
        <v>97736851.5</v>
      </c>
      <c r="D61" s="32">
        <f t="shared" ref="D61:E61" si="3">SUM(D49-D55)</f>
        <v>7281588.0699999994</v>
      </c>
      <c r="E61" s="125">
        <f t="shared" si="3"/>
        <v>105018439.56999999</v>
      </c>
    </row>
    <row r="62" spans="1:5" ht="15.75" customHeight="1" thickBot="1" x14ac:dyDescent="0.3">
      <c r="A62" s="28"/>
      <c r="B62" s="28"/>
      <c r="C62" s="33">
        <f>SUM(C60-C61)</f>
        <v>0</v>
      </c>
      <c r="D62" s="33">
        <f t="shared" ref="D62:E62" si="4">SUM(D60-D61)</f>
        <v>0</v>
      </c>
      <c r="E62" s="126">
        <f t="shared" si="4"/>
        <v>0</v>
      </c>
    </row>
    <row r="63" spans="1:5" ht="15.75" customHeight="1" x14ac:dyDescent="0.25"/>
    <row r="64" spans="1:5" ht="15.75" customHeight="1" x14ac:dyDescent="0.25">
      <c r="A64" s="290" t="s">
        <v>19</v>
      </c>
      <c r="B64" s="290"/>
      <c r="C64" s="290"/>
      <c r="D64" s="290"/>
      <c r="E64" s="34"/>
    </row>
    <row r="65" spans="1:5" s="5" customFormat="1" ht="15.75" customHeight="1" x14ac:dyDescent="0.25">
      <c r="E65" s="6"/>
    </row>
    <row r="66" spans="1:5" s="5" customFormat="1" ht="15.75" customHeight="1" x14ac:dyDescent="0.25">
      <c r="E66" s="6"/>
    </row>
    <row r="67" spans="1:5" s="5" customFormat="1" ht="15.75" customHeight="1" x14ac:dyDescent="0.25">
      <c r="E67" s="6"/>
    </row>
    <row r="68" spans="1:5" ht="15.75" customHeight="1" x14ac:dyDescent="0.25"/>
    <row r="69" spans="1:5" s="3" customFormat="1" ht="15.75" customHeight="1" x14ac:dyDescent="0.25">
      <c r="A69" s="5"/>
      <c r="B69" s="5"/>
      <c r="C69" s="5"/>
      <c r="D69" s="5"/>
      <c r="E69" s="6"/>
    </row>
    <row r="72" spans="1:5" s="4" customFormat="1" x14ac:dyDescent="0.25">
      <c r="A72" s="5"/>
      <c r="B72" s="5"/>
      <c r="C72" s="5"/>
      <c r="D72" s="5"/>
      <c r="E72" s="6"/>
    </row>
  </sheetData>
  <mergeCells count="22">
    <mergeCell ref="A59:B59"/>
    <mergeCell ref="A60:B60"/>
    <mergeCell ref="A61:B61"/>
    <mergeCell ref="A64:D64"/>
    <mergeCell ref="A47:B47"/>
    <mergeCell ref="A48:B48"/>
    <mergeCell ref="A49:B49"/>
    <mergeCell ref="A50:B50"/>
    <mergeCell ref="A52:B52"/>
    <mergeCell ref="A57:B57"/>
    <mergeCell ref="A39:D39"/>
    <mergeCell ref="A4:D4"/>
    <mergeCell ref="A15:D15"/>
    <mergeCell ref="A16:D16"/>
    <mergeCell ref="A18:D18"/>
    <mergeCell ref="A20:D20"/>
    <mergeCell ref="A31:D31"/>
    <mergeCell ref="A32:D32"/>
    <mergeCell ref="A34:D34"/>
    <mergeCell ref="A36:D36"/>
    <mergeCell ref="A37:D37"/>
    <mergeCell ref="A38:D38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topLeftCell="B4" workbookViewId="0">
      <selection activeCell="N29" sqref="N29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6.42578125" customWidth="1"/>
  </cols>
  <sheetData>
    <row r="1" spans="1:14" s="1" customFormat="1" ht="6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7" t="s">
        <v>105</v>
      </c>
      <c r="B2" s="128"/>
      <c r="C2" s="128"/>
      <c r="D2" s="128"/>
      <c r="E2" s="129"/>
      <c r="F2" s="129"/>
      <c r="G2" s="130"/>
      <c r="H2" s="130"/>
      <c r="I2" s="130"/>
      <c r="J2" s="130"/>
      <c r="K2" s="130"/>
      <c r="L2" s="131"/>
      <c r="M2" s="131"/>
      <c r="N2" s="132"/>
    </row>
    <row r="3" spans="1:14" s="5" customFormat="1" ht="3" customHeight="1" x14ac:dyDescent="0.25">
      <c r="A3" s="127"/>
      <c r="B3" s="128"/>
      <c r="C3" s="128"/>
      <c r="D3" s="128"/>
      <c r="E3" s="129"/>
      <c r="F3" s="129"/>
      <c r="G3" s="130"/>
      <c r="H3" s="130"/>
      <c r="I3" s="130"/>
      <c r="J3" s="130"/>
      <c r="K3" s="130"/>
      <c r="L3" s="131"/>
      <c r="M3" s="131"/>
      <c r="N3" s="132"/>
    </row>
    <row r="4" spans="1:14" ht="4.1500000000000004" customHeight="1" x14ac:dyDescent="0.25">
      <c r="A4" s="129"/>
      <c r="B4" s="129"/>
      <c r="C4" s="129"/>
      <c r="D4" s="129"/>
      <c r="E4" s="129"/>
      <c r="F4" s="129"/>
      <c r="G4" s="130"/>
      <c r="H4" s="130"/>
      <c r="I4" s="130"/>
      <c r="J4" s="130"/>
      <c r="K4" s="130"/>
      <c r="L4" s="131"/>
      <c r="M4" s="131"/>
      <c r="N4" s="132"/>
    </row>
    <row r="5" spans="1:14" s="251" customFormat="1" ht="4.1500000000000004" customHeight="1" x14ac:dyDescent="0.2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249"/>
      <c r="N5" s="250"/>
    </row>
    <row r="6" spans="1:14" s="240" customFormat="1" ht="16.350000000000001" customHeight="1" thickBot="1" x14ac:dyDescent="0.3">
      <c r="A6" s="227" t="s">
        <v>172</v>
      </c>
      <c r="B6" s="228"/>
      <c r="C6" s="228"/>
      <c r="D6" s="228"/>
      <c r="E6" s="228"/>
      <c r="F6" s="228"/>
      <c r="G6" s="229"/>
      <c r="H6" s="229"/>
      <c r="I6" s="229"/>
      <c r="J6" s="229"/>
      <c r="K6" s="229"/>
      <c r="L6" s="230"/>
      <c r="M6" s="230"/>
      <c r="N6" s="231"/>
    </row>
    <row r="7" spans="1:14" s="139" customFormat="1" ht="15.75" customHeight="1" thickBot="1" x14ac:dyDescent="0.3">
      <c r="A7" s="133" t="s">
        <v>106</v>
      </c>
      <c r="B7" s="134" t="s">
        <v>107</v>
      </c>
      <c r="C7" s="134" t="s">
        <v>108</v>
      </c>
      <c r="D7" s="134" t="s">
        <v>109</v>
      </c>
      <c r="E7" s="134" t="s">
        <v>110</v>
      </c>
      <c r="F7" s="135" t="s">
        <v>111</v>
      </c>
      <c r="G7" s="136" t="s">
        <v>112</v>
      </c>
      <c r="H7" s="136" t="s">
        <v>113</v>
      </c>
      <c r="I7" s="136" t="s">
        <v>114</v>
      </c>
      <c r="J7" s="136" t="s">
        <v>115</v>
      </c>
      <c r="K7" s="136" t="s">
        <v>116</v>
      </c>
      <c r="L7" s="137" t="s">
        <v>117</v>
      </c>
      <c r="M7" s="137" t="s">
        <v>118</v>
      </c>
      <c r="N7" s="138" t="s">
        <v>119</v>
      </c>
    </row>
    <row r="8" spans="1:14" s="5" customFormat="1" ht="16.350000000000001" customHeight="1" x14ac:dyDescent="0.25">
      <c r="A8" s="232" t="s">
        <v>120</v>
      </c>
      <c r="B8" s="233" t="s">
        <v>120</v>
      </c>
      <c r="C8" s="234"/>
      <c r="D8" s="234">
        <v>231</v>
      </c>
      <c r="E8" s="234"/>
      <c r="F8" s="235" t="s">
        <v>121</v>
      </c>
      <c r="G8" s="258" t="s">
        <v>122</v>
      </c>
      <c r="H8" s="258" t="s">
        <v>123</v>
      </c>
      <c r="I8" s="258" t="s">
        <v>146</v>
      </c>
      <c r="J8" s="258" t="s">
        <v>123</v>
      </c>
      <c r="K8" s="258" t="s">
        <v>139</v>
      </c>
      <c r="L8" s="252">
        <v>18800</v>
      </c>
      <c r="M8" s="252">
        <v>0</v>
      </c>
      <c r="N8" s="273" t="s">
        <v>173</v>
      </c>
    </row>
    <row r="9" spans="1:14" s="5" customFormat="1" ht="16.350000000000001" customHeight="1" thickBot="1" x14ac:dyDescent="0.3">
      <c r="A9" s="236" t="s">
        <v>120</v>
      </c>
      <c r="B9" s="237" t="s">
        <v>120</v>
      </c>
      <c r="C9" s="238"/>
      <c r="D9" s="238">
        <v>231</v>
      </c>
      <c r="E9" s="234"/>
      <c r="F9" s="239" t="s">
        <v>135</v>
      </c>
      <c r="G9" s="258" t="s">
        <v>20</v>
      </c>
      <c r="H9" s="241" t="s">
        <v>123</v>
      </c>
      <c r="I9" s="241" t="s">
        <v>146</v>
      </c>
      <c r="J9" s="241" t="s">
        <v>123</v>
      </c>
      <c r="K9" s="241" t="s">
        <v>146</v>
      </c>
      <c r="L9" s="253">
        <v>0</v>
      </c>
      <c r="M9" s="252">
        <v>18800</v>
      </c>
      <c r="N9" s="273" t="s">
        <v>140</v>
      </c>
    </row>
    <row r="10" spans="1:14" s="142" customFormat="1" ht="14.1" customHeight="1" thickBot="1" x14ac:dyDescent="0.25">
      <c r="A10" s="295" t="s">
        <v>124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140">
        <f>SUM(L6:L9)</f>
        <v>18800</v>
      </c>
      <c r="M10" s="140">
        <f>SUM(M6:M9)</f>
        <v>18800</v>
      </c>
      <c r="N10" s="274" t="s">
        <v>185</v>
      </c>
    </row>
    <row r="11" spans="1:14" s="272" customFormat="1" ht="14.1" customHeight="1" x14ac:dyDescent="0.2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70"/>
      <c r="M11" s="270"/>
      <c r="N11" s="271"/>
    </row>
    <row r="12" spans="1:14" s="1" customFormat="1" ht="15.75" customHeight="1" x14ac:dyDescent="0.25">
      <c r="A12" s="213" t="s">
        <v>132</v>
      </c>
      <c r="B12" s="214"/>
      <c r="C12" s="214"/>
      <c r="D12" s="214"/>
      <c r="E12" s="214"/>
      <c r="F12" s="214"/>
      <c r="G12" s="215"/>
      <c r="H12" s="215"/>
      <c r="I12" s="215"/>
      <c r="J12" s="215"/>
      <c r="K12" s="216"/>
      <c r="L12" s="217"/>
      <c r="M12" s="217"/>
      <c r="N12" s="218"/>
    </row>
    <row r="13" spans="1:14" ht="2.4500000000000002" customHeight="1" thickBot="1" x14ac:dyDescent="0.3">
      <c r="A13" s="129"/>
      <c r="B13" s="129"/>
      <c r="C13" s="129"/>
      <c r="D13" s="129"/>
      <c r="E13" s="129"/>
      <c r="F13" s="129"/>
      <c r="G13" s="130"/>
      <c r="H13" s="130"/>
      <c r="I13" s="130"/>
      <c r="J13" s="130"/>
      <c r="K13" s="130"/>
      <c r="L13" s="131"/>
      <c r="M13" s="131"/>
      <c r="N13" s="132"/>
    </row>
    <row r="14" spans="1:14" s="139" customFormat="1" ht="15.75" customHeight="1" thickBot="1" x14ac:dyDescent="0.3">
      <c r="A14" s="133" t="s">
        <v>106</v>
      </c>
      <c r="B14" s="134" t="s">
        <v>107</v>
      </c>
      <c r="C14" s="134" t="s">
        <v>108</v>
      </c>
      <c r="D14" s="134" t="s">
        <v>109</v>
      </c>
      <c r="E14" s="134" t="s">
        <v>110</v>
      </c>
      <c r="F14" s="135" t="s">
        <v>111</v>
      </c>
      <c r="G14" s="136" t="s">
        <v>112</v>
      </c>
      <c r="H14" s="136" t="s">
        <v>113</v>
      </c>
      <c r="I14" s="136" t="s">
        <v>114</v>
      </c>
      <c r="J14" s="136" t="s">
        <v>115</v>
      </c>
      <c r="K14" s="136" t="s">
        <v>116</v>
      </c>
      <c r="L14" s="137" t="s">
        <v>117</v>
      </c>
      <c r="M14" s="137" t="s">
        <v>118</v>
      </c>
      <c r="N14" s="138" t="s">
        <v>119</v>
      </c>
    </row>
    <row r="15" spans="1:14" s="139" customFormat="1" ht="16.149999999999999" customHeight="1" x14ac:dyDescent="0.25">
      <c r="A15" s="243" t="s">
        <v>120</v>
      </c>
      <c r="B15" s="219" t="s">
        <v>120</v>
      </c>
      <c r="C15" s="220"/>
      <c r="D15" s="220">
        <v>231</v>
      </c>
      <c r="E15" s="220"/>
      <c r="F15" s="244" t="s">
        <v>121</v>
      </c>
      <c r="G15" s="222" t="s">
        <v>157</v>
      </c>
      <c r="H15" s="245">
        <v>0</v>
      </c>
      <c r="I15" s="245" t="s">
        <v>123</v>
      </c>
      <c r="J15" s="245">
        <v>0</v>
      </c>
      <c r="K15" s="245">
        <v>0</v>
      </c>
      <c r="L15" s="246">
        <v>10000</v>
      </c>
      <c r="M15" s="246">
        <v>0</v>
      </c>
      <c r="N15" s="259" t="s">
        <v>159</v>
      </c>
    </row>
    <row r="16" spans="1:14" s="139" customFormat="1" ht="16.149999999999999" customHeight="1" x14ac:dyDescent="0.25">
      <c r="A16" s="210" t="s">
        <v>120</v>
      </c>
      <c r="B16" s="211" t="s">
        <v>120</v>
      </c>
      <c r="C16" s="220"/>
      <c r="D16" s="220">
        <v>231</v>
      </c>
      <c r="E16" s="220"/>
      <c r="F16" s="221" t="s">
        <v>121</v>
      </c>
      <c r="G16" s="222" t="s">
        <v>158</v>
      </c>
      <c r="H16" s="245" t="s">
        <v>123</v>
      </c>
      <c r="I16" s="245" t="s">
        <v>123</v>
      </c>
      <c r="J16" s="245" t="s">
        <v>123</v>
      </c>
      <c r="K16" s="245" t="s">
        <v>123</v>
      </c>
      <c r="L16" s="246">
        <v>12000</v>
      </c>
      <c r="M16" s="246">
        <v>0</v>
      </c>
      <c r="N16" s="260" t="s">
        <v>50</v>
      </c>
    </row>
    <row r="17" spans="1:14" s="139" customFormat="1" ht="16.149999999999999" customHeight="1" x14ac:dyDescent="0.25">
      <c r="A17" s="243" t="s">
        <v>120</v>
      </c>
      <c r="B17" s="219" t="s">
        <v>120</v>
      </c>
      <c r="C17" s="220"/>
      <c r="D17" s="220">
        <v>231</v>
      </c>
      <c r="E17" s="220"/>
      <c r="F17" s="221" t="s">
        <v>121</v>
      </c>
      <c r="G17" s="222" t="s">
        <v>149</v>
      </c>
      <c r="H17" s="223" t="s">
        <v>123</v>
      </c>
      <c r="I17" s="223" t="s">
        <v>123</v>
      </c>
      <c r="J17" s="223" t="s">
        <v>123</v>
      </c>
      <c r="K17" s="223" t="s">
        <v>123</v>
      </c>
      <c r="L17" s="224">
        <v>64797.21</v>
      </c>
      <c r="M17" s="224">
        <v>0</v>
      </c>
      <c r="N17" s="225" t="s">
        <v>148</v>
      </c>
    </row>
    <row r="18" spans="1:14" s="139" customFormat="1" ht="16.149999999999999" customHeight="1" x14ac:dyDescent="0.25">
      <c r="A18" s="210" t="s">
        <v>120</v>
      </c>
      <c r="B18" s="211" t="s">
        <v>120</v>
      </c>
      <c r="C18" s="220"/>
      <c r="D18" s="220">
        <v>231</v>
      </c>
      <c r="E18" s="220"/>
      <c r="F18" s="221" t="s">
        <v>121</v>
      </c>
      <c r="G18" s="222" t="s">
        <v>150</v>
      </c>
      <c r="H18" s="223" t="s">
        <v>123</v>
      </c>
      <c r="I18" s="223" t="s">
        <v>123</v>
      </c>
      <c r="J18" s="223" t="s">
        <v>123</v>
      </c>
      <c r="K18" s="223" t="s">
        <v>123</v>
      </c>
      <c r="L18" s="224">
        <v>34861.71</v>
      </c>
      <c r="M18" s="224">
        <v>0</v>
      </c>
      <c r="N18" s="225" t="s">
        <v>151</v>
      </c>
    </row>
    <row r="19" spans="1:14" s="139" customFormat="1" ht="16.149999999999999" customHeight="1" x14ac:dyDescent="0.25">
      <c r="A19" s="243" t="s">
        <v>120</v>
      </c>
      <c r="B19" s="211" t="s">
        <v>120</v>
      </c>
      <c r="C19" s="220"/>
      <c r="D19" s="220">
        <v>231</v>
      </c>
      <c r="E19" s="220"/>
      <c r="F19" s="221" t="s">
        <v>121</v>
      </c>
      <c r="G19" s="222" t="s">
        <v>162</v>
      </c>
      <c r="H19" s="223" t="s">
        <v>123</v>
      </c>
      <c r="I19" s="223" t="s">
        <v>123</v>
      </c>
      <c r="J19" s="223" t="s">
        <v>123</v>
      </c>
      <c r="K19" s="223" t="s">
        <v>123</v>
      </c>
      <c r="L19" s="224">
        <v>800000</v>
      </c>
      <c r="M19" s="224">
        <v>0</v>
      </c>
      <c r="N19" s="225" t="s">
        <v>49</v>
      </c>
    </row>
    <row r="20" spans="1:14" s="139" customFormat="1" ht="16.149999999999999" customHeight="1" x14ac:dyDescent="0.25">
      <c r="A20" s="243" t="s">
        <v>120</v>
      </c>
      <c r="B20" s="219" t="s">
        <v>120</v>
      </c>
      <c r="C20" s="220"/>
      <c r="D20" s="220">
        <v>231</v>
      </c>
      <c r="E20" s="220"/>
      <c r="F20" s="221" t="s">
        <v>131</v>
      </c>
      <c r="G20" s="222" t="s">
        <v>142</v>
      </c>
      <c r="H20" s="223" t="s">
        <v>123</v>
      </c>
      <c r="I20" s="223" t="s">
        <v>123</v>
      </c>
      <c r="J20" s="223" t="s">
        <v>123</v>
      </c>
      <c r="K20" s="223" t="s">
        <v>123</v>
      </c>
      <c r="L20" s="224">
        <v>1200000</v>
      </c>
      <c r="M20" s="224">
        <v>0</v>
      </c>
      <c r="N20" s="225" t="s">
        <v>174</v>
      </c>
    </row>
    <row r="21" spans="1:14" s="255" customFormat="1" ht="16.149999999999999" customHeight="1" x14ac:dyDescent="0.25">
      <c r="A21" s="243" t="s">
        <v>120</v>
      </c>
      <c r="B21" s="211" t="s">
        <v>120</v>
      </c>
      <c r="C21" s="220"/>
      <c r="D21" s="220">
        <v>231</v>
      </c>
      <c r="E21" s="220"/>
      <c r="F21" s="221" t="s">
        <v>163</v>
      </c>
      <c r="G21" s="222" t="s">
        <v>143</v>
      </c>
      <c r="H21" s="223" t="s">
        <v>123</v>
      </c>
      <c r="I21" s="223" t="s">
        <v>123</v>
      </c>
      <c r="J21" s="223" t="s">
        <v>123</v>
      </c>
      <c r="K21" s="223" t="s">
        <v>123</v>
      </c>
      <c r="L21" s="224">
        <v>83000</v>
      </c>
      <c r="M21" s="224">
        <v>0</v>
      </c>
      <c r="N21" s="276" t="s">
        <v>178</v>
      </c>
    </row>
    <row r="22" spans="1:14" s="139" customFormat="1" ht="16.149999999999999" customHeight="1" x14ac:dyDescent="0.25">
      <c r="A22" s="243" t="s">
        <v>120</v>
      </c>
      <c r="B22" s="211" t="s">
        <v>120</v>
      </c>
      <c r="C22" s="220"/>
      <c r="D22" s="220">
        <v>231</v>
      </c>
      <c r="E22" s="220"/>
      <c r="F22" s="221" t="s">
        <v>133</v>
      </c>
      <c r="G22" s="222" t="s">
        <v>143</v>
      </c>
      <c r="H22" s="223" t="s">
        <v>123</v>
      </c>
      <c r="I22" s="223" t="s">
        <v>123</v>
      </c>
      <c r="J22" s="223" t="s">
        <v>123</v>
      </c>
      <c r="K22" s="223" t="s">
        <v>123</v>
      </c>
      <c r="L22" s="224">
        <v>17000</v>
      </c>
      <c r="M22" s="224">
        <v>0</v>
      </c>
      <c r="N22" s="277" t="s">
        <v>179</v>
      </c>
    </row>
    <row r="23" spans="1:14" s="255" customFormat="1" ht="16.149999999999999" customHeight="1" x14ac:dyDescent="0.25">
      <c r="A23" s="243" t="s">
        <v>120</v>
      </c>
      <c r="B23" s="211" t="s">
        <v>120</v>
      </c>
      <c r="C23" s="220"/>
      <c r="D23" s="220">
        <v>231</v>
      </c>
      <c r="E23" s="220"/>
      <c r="F23" s="221" t="s">
        <v>138</v>
      </c>
      <c r="G23" s="222" t="s">
        <v>144</v>
      </c>
      <c r="H23" s="223" t="s">
        <v>123</v>
      </c>
      <c r="I23" s="223" t="s">
        <v>123</v>
      </c>
      <c r="J23" s="223" t="s">
        <v>123</v>
      </c>
      <c r="K23" s="223" t="s">
        <v>123</v>
      </c>
      <c r="L23" s="224">
        <v>11991</v>
      </c>
      <c r="M23" s="224">
        <v>0</v>
      </c>
      <c r="N23" s="225" t="s">
        <v>175</v>
      </c>
    </row>
    <row r="24" spans="1:14" s="255" customFormat="1" ht="16.149999999999999" customHeight="1" x14ac:dyDescent="0.25">
      <c r="A24" s="243" t="s">
        <v>120</v>
      </c>
      <c r="B24" s="211" t="s">
        <v>120</v>
      </c>
      <c r="C24" s="220"/>
      <c r="D24" s="220">
        <v>231</v>
      </c>
      <c r="E24" s="220"/>
      <c r="F24" s="221" t="s">
        <v>155</v>
      </c>
      <c r="G24" s="222" t="s">
        <v>142</v>
      </c>
      <c r="H24" s="223" t="s">
        <v>123</v>
      </c>
      <c r="I24" s="223" t="s">
        <v>123</v>
      </c>
      <c r="J24" s="223" t="s">
        <v>123</v>
      </c>
      <c r="K24" s="223" t="s">
        <v>123</v>
      </c>
      <c r="L24" s="224">
        <v>200</v>
      </c>
      <c r="M24" s="224">
        <v>0</v>
      </c>
      <c r="N24" s="225" t="s">
        <v>176</v>
      </c>
    </row>
    <row r="25" spans="1:14" s="255" customFormat="1" ht="16.149999999999999" customHeight="1" x14ac:dyDescent="0.25">
      <c r="A25" s="243" t="s">
        <v>120</v>
      </c>
      <c r="B25" s="219" t="s">
        <v>120</v>
      </c>
      <c r="C25" s="220"/>
      <c r="D25" s="220">
        <v>231</v>
      </c>
      <c r="E25" s="220"/>
      <c r="F25" s="221" t="s">
        <v>125</v>
      </c>
      <c r="G25" s="222" t="s">
        <v>144</v>
      </c>
      <c r="H25" s="223" t="s">
        <v>123</v>
      </c>
      <c r="I25" s="223" t="s">
        <v>123</v>
      </c>
      <c r="J25" s="223" t="s">
        <v>123</v>
      </c>
      <c r="K25" s="223" t="s">
        <v>123</v>
      </c>
      <c r="L25" s="224">
        <v>16800</v>
      </c>
      <c r="M25" s="224">
        <v>0</v>
      </c>
      <c r="N25" s="225" t="s">
        <v>177</v>
      </c>
    </row>
    <row r="26" spans="1:14" s="255" customFormat="1" ht="16.149999999999999" customHeight="1" x14ac:dyDescent="0.25">
      <c r="A26" s="243" t="s">
        <v>120</v>
      </c>
      <c r="B26" s="211" t="s">
        <v>120</v>
      </c>
      <c r="C26" s="220"/>
      <c r="D26" s="220">
        <v>231</v>
      </c>
      <c r="E26" s="220"/>
      <c r="F26" s="221" t="s">
        <v>133</v>
      </c>
      <c r="G26" s="222" t="s">
        <v>134</v>
      </c>
      <c r="H26" s="223" t="s">
        <v>123</v>
      </c>
      <c r="I26" s="223" t="s">
        <v>123</v>
      </c>
      <c r="J26" s="223" t="s">
        <v>123</v>
      </c>
      <c r="K26" s="223" t="s">
        <v>123</v>
      </c>
      <c r="L26" s="224">
        <v>0</v>
      </c>
      <c r="M26" s="224">
        <v>17000</v>
      </c>
      <c r="N26" s="275" t="s">
        <v>180</v>
      </c>
    </row>
    <row r="27" spans="1:14" s="255" customFormat="1" ht="16.149999999999999" customHeight="1" thickBot="1" x14ac:dyDescent="0.3">
      <c r="A27" s="243" t="s">
        <v>120</v>
      </c>
      <c r="B27" s="211" t="s">
        <v>120</v>
      </c>
      <c r="C27" s="220"/>
      <c r="D27" s="220">
        <v>231</v>
      </c>
      <c r="E27" s="212"/>
      <c r="F27" s="247" t="s">
        <v>141</v>
      </c>
      <c r="G27" s="247" t="s">
        <v>20</v>
      </c>
      <c r="H27" s="223" t="s">
        <v>123</v>
      </c>
      <c r="I27" s="223" t="s">
        <v>123</v>
      </c>
      <c r="J27" s="223" t="s">
        <v>123</v>
      </c>
      <c r="K27" s="223" t="s">
        <v>123</v>
      </c>
      <c r="L27" s="254">
        <v>0</v>
      </c>
      <c r="M27" s="254">
        <v>2233649.92</v>
      </c>
      <c r="N27" s="225" t="s">
        <v>145</v>
      </c>
    </row>
    <row r="28" spans="1:14" s="142" customFormat="1" ht="16.149999999999999" customHeight="1" thickBot="1" x14ac:dyDescent="0.25">
      <c r="A28" s="295" t="s">
        <v>124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140">
        <f>SUM(L15:L27)</f>
        <v>2250649.92</v>
      </c>
      <c r="M28" s="140">
        <f>SUM(M15:M27)</f>
        <v>2250649.92</v>
      </c>
      <c r="N28" s="141"/>
    </row>
    <row r="29" spans="1:14" x14ac:dyDescent="0.25">
      <c r="A29" s="143" t="s">
        <v>19</v>
      </c>
      <c r="B29" s="143"/>
      <c r="C29" s="143"/>
      <c r="D29" s="143"/>
      <c r="E29" s="144"/>
      <c r="F29" s="145"/>
      <c r="G29" s="1"/>
      <c r="H29" s="1"/>
      <c r="I29" s="1"/>
      <c r="J29" s="1"/>
      <c r="K29" s="1"/>
      <c r="L29" s="1"/>
      <c r="M29" s="1"/>
      <c r="N29" s="1"/>
    </row>
  </sheetData>
  <mergeCells count="2">
    <mergeCell ref="A28:K28"/>
    <mergeCell ref="A10:K10"/>
  </mergeCells>
  <pageMargins left="0" right="0" top="0.7874015748031496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topLeftCell="C58" workbookViewId="0">
      <selection activeCell="K74" sqref="K74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46" t="s">
        <v>0</v>
      </c>
      <c r="B1" s="147"/>
      <c r="C1" s="148"/>
      <c r="D1" s="41"/>
      <c r="E1" s="42"/>
      <c r="F1" s="43"/>
      <c r="H1" s="149" t="s">
        <v>126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50" t="s">
        <v>127</v>
      </c>
    </row>
    <row r="3" spans="1:10" s="1" customFormat="1" ht="29.25" customHeight="1" thickBot="1" x14ac:dyDescent="0.3">
      <c r="A3" s="54" t="s">
        <v>51</v>
      </c>
      <c r="B3" s="300" t="s">
        <v>3</v>
      </c>
      <c r="C3" s="301"/>
      <c r="D3" s="55"/>
      <c r="E3" s="56" t="s">
        <v>63</v>
      </c>
      <c r="F3" s="56" t="s">
        <v>64</v>
      </c>
      <c r="G3" s="57" t="s">
        <v>72</v>
      </c>
      <c r="H3" s="151" t="s">
        <v>183</v>
      </c>
      <c r="I3" s="152" t="s">
        <v>128</v>
      </c>
      <c r="J3" s="153" t="s">
        <v>129</v>
      </c>
    </row>
    <row r="4" spans="1:10" s="37" customFormat="1" ht="16.5" customHeight="1" thickBot="1" x14ac:dyDescent="0.3">
      <c r="A4" s="302" t="s">
        <v>5</v>
      </c>
      <c r="B4" s="303"/>
      <c r="C4" s="303"/>
      <c r="D4" s="304"/>
      <c r="E4" s="76">
        <v>87000000</v>
      </c>
      <c r="F4" s="76">
        <v>86411463.760000005</v>
      </c>
      <c r="G4" s="77">
        <v>81000000</v>
      </c>
      <c r="H4" s="154">
        <v>2269449.92</v>
      </c>
      <c r="I4" s="155">
        <f>SUM(18000+200258+3230266.01+48000+288000+1123328.14+48000+56286+2269449.92)</f>
        <v>7281588.0699999994</v>
      </c>
      <c r="J4" s="156">
        <f>SUM(G4+I4)</f>
        <v>88281588.069999993</v>
      </c>
    </row>
    <row r="5" spans="1:10" ht="15.75" thickBot="1" x14ac:dyDescent="0.3">
      <c r="E5" s="168"/>
      <c r="F5" s="168"/>
      <c r="G5" s="169"/>
    </row>
    <row r="6" spans="1:10" s="37" customFormat="1" ht="24.95" customHeight="1" x14ac:dyDescent="0.3">
      <c r="A6" s="157" t="s">
        <v>18</v>
      </c>
      <c r="B6" s="157"/>
      <c r="C6" s="157"/>
      <c r="D6" s="157"/>
      <c r="E6" s="157"/>
      <c r="F6" s="157"/>
      <c r="G6" s="158"/>
      <c r="H6" s="149" t="s">
        <v>126</v>
      </c>
      <c r="I6" s="159"/>
      <c r="J6" s="159"/>
    </row>
    <row r="7" spans="1:10" s="37" customFormat="1" ht="8.1" customHeight="1" thickBot="1" x14ac:dyDescent="0.35">
      <c r="A7" s="160"/>
      <c r="B7" s="160"/>
      <c r="C7" s="160"/>
      <c r="D7" s="160"/>
      <c r="E7" s="160"/>
      <c r="F7" s="160"/>
      <c r="G7" s="161"/>
      <c r="H7" s="150" t="s">
        <v>127</v>
      </c>
    </row>
    <row r="8" spans="1:10" s="1" customFormat="1" ht="29.25" customHeight="1" thickBot="1" x14ac:dyDescent="0.3">
      <c r="A8" s="54" t="s">
        <v>51</v>
      </c>
      <c r="B8" s="300" t="s">
        <v>3</v>
      </c>
      <c r="C8" s="301"/>
      <c r="D8" s="55"/>
      <c r="E8" s="56" t="s">
        <v>63</v>
      </c>
      <c r="F8" s="56" t="s">
        <v>64</v>
      </c>
      <c r="G8" s="57" t="s">
        <v>72</v>
      </c>
      <c r="H8" s="151" t="s">
        <v>183</v>
      </c>
      <c r="I8" s="152" t="s">
        <v>128</v>
      </c>
      <c r="J8" s="153" t="s">
        <v>129</v>
      </c>
    </row>
    <row r="9" spans="1:10" s="44" customFormat="1" ht="42" customHeight="1" x14ac:dyDescent="0.25">
      <c r="A9" s="201" t="s">
        <v>4</v>
      </c>
      <c r="B9" s="202" t="s">
        <v>13</v>
      </c>
      <c r="C9" s="305" t="s">
        <v>130</v>
      </c>
      <c r="D9" s="305"/>
      <c r="E9" s="106">
        <v>-10763019.82</v>
      </c>
      <c r="F9" s="106">
        <v>-13604921.67</v>
      </c>
      <c r="G9" s="107">
        <v>16736851.5</v>
      </c>
      <c r="H9" s="203">
        <v>0</v>
      </c>
      <c r="I9" s="204">
        <f>SUM(H9)</f>
        <v>0</v>
      </c>
      <c r="J9" s="207">
        <f>SUM(G9+I9)</f>
        <v>16736851.5</v>
      </c>
    </row>
    <row r="10" spans="1:10" s="44" customFormat="1" ht="15.95" customHeight="1" x14ac:dyDescent="0.25">
      <c r="A10" s="162" t="s">
        <v>4</v>
      </c>
      <c r="B10" s="163" t="s">
        <v>14</v>
      </c>
      <c r="C10" s="306" t="s">
        <v>42</v>
      </c>
      <c r="D10" s="306"/>
      <c r="E10" s="50">
        <v>18051961.039999999</v>
      </c>
      <c r="F10" s="51">
        <v>18051961.039999999</v>
      </c>
      <c r="G10" s="45">
        <v>0</v>
      </c>
      <c r="H10" s="205">
        <v>0</v>
      </c>
      <c r="I10" s="206">
        <f t="shared" ref="I10:I11" si="0">SUM(H10)</f>
        <v>0</v>
      </c>
      <c r="J10" s="208">
        <f t="shared" ref="J10:J11" si="1">SUM(G10+I10)</f>
        <v>0</v>
      </c>
    </row>
    <row r="11" spans="1:10" s="44" customFormat="1" ht="15.95" customHeight="1" thickBot="1" x14ac:dyDescent="0.3">
      <c r="A11" s="170" t="s">
        <v>4</v>
      </c>
      <c r="B11" s="171" t="s">
        <v>15</v>
      </c>
      <c r="C11" s="296" t="s">
        <v>43</v>
      </c>
      <c r="D11" s="296"/>
      <c r="E11" s="172">
        <v>0</v>
      </c>
      <c r="F11" s="173">
        <v>5681.97</v>
      </c>
      <c r="G11" s="174">
        <v>0</v>
      </c>
      <c r="H11" s="256">
        <v>0</v>
      </c>
      <c r="I11" s="257">
        <f t="shared" si="0"/>
        <v>0</v>
      </c>
      <c r="J11" s="209">
        <f t="shared" si="1"/>
        <v>0</v>
      </c>
    </row>
    <row r="12" spans="1:10" s="44" customFormat="1" ht="15.75" thickBot="1" x14ac:dyDescent="0.3">
      <c r="A12" s="297" t="s">
        <v>44</v>
      </c>
      <c r="B12" s="298"/>
      <c r="C12" s="298"/>
      <c r="D12" s="298"/>
      <c r="E12" s="175">
        <f>SUM(E9:E11)</f>
        <v>7288941.2199999988</v>
      </c>
      <c r="F12" s="175">
        <f>SUM(F9:F11)</f>
        <v>4452721.3399999989</v>
      </c>
      <c r="G12" s="176">
        <f>SUM(G9:G11)</f>
        <v>16736851.5</v>
      </c>
      <c r="H12" s="164">
        <f t="shared" ref="H12:J12" si="2">SUM(H9:H11)</f>
        <v>0</v>
      </c>
      <c r="I12" s="165">
        <f t="shared" si="2"/>
        <v>0</v>
      </c>
      <c r="J12" s="166">
        <f t="shared" si="2"/>
        <v>16736851.5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167"/>
    </row>
    <row r="14" spans="1:10" s="44" customFormat="1" ht="18.75" customHeight="1" thickBot="1" x14ac:dyDescent="0.3">
      <c r="A14" s="299" t="s">
        <v>45</v>
      </c>
      <c r="B14" s="299"/>
      <c r="C14" s="299"/>
      <c r="D14" s="299"/>
      <c r="E14" s="49"/>
      <c r="I14" s="307">
        <f>SUM(J4+J12)</f>
        <v>105018439.56999999</v>
      </c>
      <c r="J14" s="308"/>
    </row>
    <row r="15" spans="1:10" s="191" customFormat="1" ht="3" customHeight="1" x14ac:dyDescent="0.25">
      <c r="A15" s="189"/>
      <c r="B15" s="189"/>
      <c r="C15" s="189"/>
      <c r="D15" s="189"/>
      <c r="E15" s="190"/>
      <c r="I15" s="192"/>
      <c r="J15" s="192"/>
    </row>
    <row r="16" spans="1:10" s="191" customFormat="1" ht="15" customHeight="1" x14ac:dyDescent="0.25">
      <c r="A16" s="189"/>
      <c r="B16" s="189"/>
      <c r="C16" s="189"/>
      <c r="D16" s="189"/>
      <c r="E16" s="190"/>
      <c r="I16" s="192"/>
      <c r="J16" s="192"/>
    </row>
    <row r="17" spans="1:10" s="191" customFormat="1" ht="15" customHeight="1" x14ac:dyDescent="0.25">
      <c r="A17" s="189"/>
      <c r="B17" s="189"/>
      <c r="C17" s="189"/>
      <c r="D17" s="189"/>
      <c r="E17" s="190"/>
      <c r="I17" s="192"/>
      <c r="J17" s="192"/>
    </row>
    <row r="18" spans="1:10" s="191" customFormat="1" ht="15" customHeight="1" x14ac:dyDescent="0.25">
      <c r="A18" s="189"/>
      <c r="B18" s="189"/>
      <c r="C18" s="189"/>
      <c r="D18" s="189"/>
      <c r="E18" s="190"/>
      <c r="I18" s="192"/>
      <c r="J18" s="192"/>
    </row>
    <row r="19" spans="1:10" s="191" customFormat="1" ht="15" customHeight="1" x14ac:dyDescent="0.25">
      <c r="A19" s="189"/>
      <c r="B19" s="189"/>
      <c r="C19" s="189"/>
      <c r="D19" s="189"/>
      <c r="E19" s="190"/>
      <c r="I19" s="192"/>
      <c r="J19" s="192"/>
    </row>
    <row r="20" spans="1:10" s="191" customFormat="1" ht="15" customHeight="1" x14ac:dyDescent="0.25">
      <c r="A20" s="189"/>
      <c r="B20" s="189"/>
      <c r="C20" s="189"/>
      <c r="D20" s="189"/>
      <c r="E20" s="190"/>
      <c r="I20" s="192"/>
      <c r="J20" s="192"/>
    </row>
    <row r="21" spans="1:10" s="191" customFormat="1" ht="15" customHeight="1" x14ac:dyDescent="0.25">
      <c r="A21" s="189"/>
      <c r="B21" s="189"/>
      <c r="C21" s="189"/>
      <c r="D21" s="189"/>
      <c r="E21" s="190"/>
      <c r="I21" s="192"/>
      <c r="J21" s="192"/>
    </row>
    <row r="22" spans="1:10" s="191" customFormat="1" ht="15" customHeight="1" x14ac:dyDescent="0.25">
      <c r="A22" s="189"/>
      <c r="B22" s="189"/>
      <c r="C22" s="189"/>
      <c r="D22" s="189"/>
      <c r="E22" s="190"/>
      <c r="I22" s="192"/>
      <c r="J22" s="192"/>
    </row>
    <row r="23" spans="1:10" s="191" customFormat="1" ht="15" customHeight="1" x14ac:dyDescent="0.25">
      <c r="A23" s="189"/>
      <c r="B23" s="189"/>
      <c r="C23" s="189"/>
      <c r="D23" s="189"/>
      <c r="E23" s="190"/>
      <c r="I23" s="192"/>
      <c r="J23" s="192"/>
    </row>
    <row r="24" spans="1:10" s="191" customFormat="1" ht="15" customHeight="1" x14ac:dyDescent="0.25">
      <c r="A24" s="189"/>
      <c r="B24" s="189"/>
      <c r="C24" s="189"/>
      <c r="D24" s="189"/>
      <c r="E24" s="190"/>
      <c r="I24" s="192"/>
      <c r="J24" s="192"/>
    </row>
    <row r="25" spans="1:10" s="191" customFormat="1" ht="15" customHeight="1" x14ac:dyDescent="0.25">
      <c r="A25" s="189"/>
      <c r="B25" s="189"/>
      <c r="C25" s="189"/>
      <c r="D25" s="189"/>
      <c r="E25" s="190"/>
      <c r="I25" s="192"/>
      <c r="J25" s="192"/>
    </row>
    <row r="26" spans="1:10" s="191" customFormat="1" ht="15" customHeight="1" x14ac:dyDescent="0.25">
      <c r="A26" s="189"/>
      <c r="B26" s="189"/>
      <c r="C26" s="189"/>
      <c r="D26" s="189"/>
      <c r="E26" s="190"/>
      <c r="I26" s="192"/>
      <c r="J26" s="192"/>
    </row>
    <row r="27" spans="1:10" s="191" customFormat="1" ht="15" customHeight="1" x14ac:dyDescent="0.25">
      <c r="A27" s="189"/>
      <c r="B27" s="189"/>
      <c r="C27" s="189"/>
      <c r="D27" s="189"/>
      <c r="E27" s="190"/>
      <c r="I27" s="192"/>
      <c r="J27" s="192"/>
    </row>
    <row r="28" spans="1:10" s="191" customFormat="1" ht="15" customHeight="1" x14ac:dyDescent="0.25">
      <c r="A28" s="189"/>
      <c r="B28" s="189"/>
      <c r="C28" s="189"/>
      <c r="D28" s="189"/>
      <c r="E28" s="190"/>
      <c r="I28" s="192"/>
      <c r="J28" s="192"/>
    </row>
    <row r="29" spans="1:10" s="191" customFormat="1" ht="15" customHeight="1" x14ac:dyDescent="0.25">
      <c r="A29" s="189"/>
      <c r="B29" s="189"/>
      <c r="C29" s="189"/>
      <c r="D29" s="189"/>
      <c r="E29" s="190"/>
      <c r="I29" s="192"/>
      <c r="J29" s="192"/>
    </row>
    <row r="30" spans="1:10" s="191" customFormat="1" ht="15" customHeight="1" thickBot="1" x14ac:dyDescent="0.3">
      <c r="A30" s="189"/>
      <c r="B30" s="189"/>
      <c r="C30" s="189"/>
      <c r="D30" s="189"/>
      <c r="E30" s="190"/>
      <c r="I30" s="192"/>
      <c r="J30" s="192"/>
    </row>
    <row r="31" spans="1:10" ht="21" x14ac:dyDescent="0.25">
      <c r="A31" s="38" t="s">
        <v>6</v>
      </c>
      <c r="B31" s="39"/>
      <c r="C31" s="40"/>
      <c r="H31" s="149" t="s">
        <v>126</v>
      </c>
      <c r="I31" s="159"/>
      <c r="J31" s="159"/>
    </row>
    <row r="32" spans="1:10" s="1" customFormat="1" ht="8.1" customHeight="1" thickBot="1" x14ac:dyDescent="0.3">
      <c r="D32" s="41"/>
      <c r="E32" s="42"/>
      <c r="F32" s="43"/>
      <c r="G32" s="44"/>
      <c r="H32" s="150" t="s">
        <v>127</v>
      </c>
      <c r="I32" s="37"/>
      <c r="J32" s="37"/>
    </row>
    <row r="33" spans="1:10" s="1" customFormat="1" ht="29.25" customHeight="1" thickBot="1" x14ac:dyDescent="0.3">
      <c r="A33" s="54" t="s">
        <v>51</v>
      </c>
      <c r="B33" s="300" t="s">
        <v>3</v>
      </c>
      <c r="C33" s="301"/>
      <c r="D33" s="55"/>
      <c r="E33" s="56" t="s">
        <v>63</v>
      </c>
      <c r="F33" s="56" t="s">
        <v>64</v>
      </c>
      <c r="G33" s="57" t="s">
        <v>72</v>
      </c>
      <c r="H33" s="151" t="s">
        <v>183</v>
      </c>
      <c r="I33" s="152" t="s">
        <v>128</v>
      </c>
      <c r="J33" s="153" t="s">
        <v>129</v>
      </c>
    </row>
    <row r="34" spans="1:10" ht="14.45" customHeight="1" x14ac:dyDescent="0.25">
      <c r="A34" s="58" t="s">
        <v>52</v>
      </c>
      <c r="B34" s="309" t="s">
        <v>16</v>
      </c>
      <c r="C34" s="310"/>
      <c r="D34" s="59"/>
      <c r="E34" s="60">
        <v>5500000</v>
      </c>
      <c r="F34" s="60">
        <v>5239081.6900000004</v>
      </c>
      <c r="G34" s="61">
        <v>6000000</v>
      </c>
      <c r="H34" s="177">
        <v>0</v>
      </c>
      <c r="I34" s="178">
        <f>SUM(0+0+0+0+0+0+0)</f>
        <v>0</v>
      </c>
      <c r="J34" s="179">
        <f>SUM(G34+I34)</f>
        <v>6000000</v>
      </c>
    </row>
    <row r="35" spans="1:10" ht="14.45" customHeight="1" x14ac:dyDescent="0.25">
      <c r="A35" s="62" t="s">
        <v>56</v>
      </c>
      <c r="B35" s="63" t="s">
        <v>57</v>
      </c>
      <c r="C35" s="64"/>
      <c r="D35" s="65"/>
      <c r="E35" s="66">
        <v>12300000</v>
      </c>
      <c r="F35" s="66">
        <v>11184587.98</v>
      </c>
      <c r="G35" s="67">
        <v>12000000</v>
      </c>
      <c r="H35" s="180">
        <v>0</v>
      </c>
      <c r="I35" s="181">
        <f>SUM(0+0+30000+0+0+39575+0+0+0)</f>
        <v>69575</v>
      </c>
      <c r="J35" s="182">
        <f t="shared" ref="J35:J38" si="3">SUM(G35+I35)</f>
        <v>12069575</v>
      </c>
    </row>
    <row r="36" spans="1:10" ht="14.45" customHeight="1" x14ac:dyDescent="0.25">
      <c r="A36" s="62" t="s">
        <v>53</v>
      </c>
      <c r="B36" s="320" t="s">
        <v>54</v>
      </c>
      <c r="C36" s="321"/>
      <c r="D36" s="65"/>
      <c r="E36" s="66">
        <v>50000000</v>
      </c>
      <c r="F36" s="66">
        <v>49707591.939999998</v>
      </c>
      <c r="G36" s="67">
        <v>53000000</v>
      </c>
      <c r="H36" s="180">
        <v>17000</v>
      </c>
      <c r="I36" s="183">
        <f>SUM(18000+40258+175900+48000+48000+855930+48000+56286+17000)</f>
        <v>1307374</v>
      </c>
      <c r="J36" s="182">
        <f t="shared" si="3"/>
        <v>54307374</v>
      </c>
    </row>
    <row r="37" spans="1:10" ht="14.45" customHeight="1" x14ac:dyDescent="0.25">
      <c r="A37" s="62" t="s">
        <v>20</v>
      </c>
      <c r="B37" s="63" t="s">
        <v>68</v>
      </c>
      <c r="C37" s="68"/>
      <c r="D37" s="69"/>
      <c r="E37" s="66">
        <v>2000000</v>
      </c>
      <c r="F37" s="66">
        <v>1596484.09</v>
      </c>
      <c r="G37" s="67">
        <v>2000000</v>
      </c>
      <c r="H37" s="180">
        <v>18800</v>
      </c>
      <c r="I37" s="181">
        <f>SUM(0+0+256000+0+0+130000+0+0+18800)</f>
        <v>404800</v>
      </c>
      <c r="J37" s="182">
        <f t="shared" si="3"/>
        <v>2404800</v>
      </c>
    </row>
    <row r="38" spans="1:10" ht="14.45" customHeight="1" thickBot="1" x14ac:dyDescent="0.3">
      <c r="A38" s="70" t="s">
        <v>65</v>
      </c>
      <c r="B38" s="71" t="s">
        <v>17</v>
      </c>
      <c r="C38" s="72"/>
      <c r="D38" s="73"/>
      <c r="E38" s="74">
        <v>23000000</v>
      </c>
      <c r="F38" s="74">
        <v>21647498.18</v>
      </c>
      <c r="G38" s="75">
        <v>23000000</v>
      </c>
      <c r="H38" s="184">
        <v>2233649.92</v>
      </c>
      <c r="I38" s="185">
        <f>SUM(0+160000+2768366.01+0+240000+97823.14+0+0+2233649.92)</f>
        <v>5499839.0700000003</v>
      </c>
      <c r="J38" s="186">
        <f t="shared" si="3"/>
        <v>28499839.07</v>
      </c>
    </row>
    <row r="39" spans="1:10" ht="16.5" customHeight="1" thickBot="1" x14ac:dyDescent="0.3">
      <c r="A39" s="302" t="s">
        <v>12</v>
      </c>
      <c r="B39" s="303"/>
      <c r="C39" s="303"/>
      <c r="D39" s="304"/>
      <c r="E39" s="76">
        <f>SUM(E34:E38)</f>
        <v>92800000</v>
      </c>
      <c r="F39" s="76">
        <f>SUM(F34:F38)</f>
        <v>89375243.879999995</v>
      </c>
      <c r="G39" s="77">
        <f>SUM(G34:G38)</f>
        <v>96000000</v>
      </c>
      <c r="H39" s="187">
        <f t="shared" ref="H39:J39" si="4">SUM(H34:H38)</f>
        <v>2269449.92</v>
      </c>
      <c r="I39" s="188">
        <f t="shared" si="4"/>
        <v>7281588.0700000003</v>
      </c>
      <c r="J39" s="188">
        <f t="shared" si="4"/>
        <v>103281588.06999999</v>
      </c>
    </row>
    <row r="40" spans="1:10" ht="15.95" customHeight="1" x14ac:dyDescent="0.25">
      <c r="A40" s="313" t="s">
        <v>66</v>
      </c>
      <c r="B40" s="313"/>
      <c r="C40" s="313"/>
      <c r="D40" s="313"/>
      <c r="E40" s="108">
        <v>70800000</v>
      </c>
      <c r="F40" s="108">
        <v>68326639.439999998</v>
      </c>
      <c r="G40" s="78">
        <v>73000000</v>
      </c>
      <c r="H40" s="193">
        <f>SUM(H39)</f>
        <v>2269449.92</v>
      </c>
      <c r="I40" s="193">
        <f>SUM(I39)</f>
        <v>7281588.0700000003</v>
      </c>
      <c r="J40" s="193">
        <f>SUM(G40+I40)</f>
        <v>80281588.069999993</v>
      </c>
    </row>
    <row r="41" spans="1:10" ht="15.95" customHeight="1" thickBot="1" x14ac:dyDescent="0.3">
      <c r="A41" s="314" t="s">
        <v>67</v>
      </c>
      <c r="B41" s="314"/>
      <c r="C41" s="314"/>
      <c r="D41" s="314"/>
      <c r="E41" s="108">
        <v>22000000</v>
      </c>
      <c r="F41" s="108">
        <v>21048604.440000001</v>
      </c>
      <c r="G41" s="78">
        <v>23000000</v>
      </c>
      <c r="H41" s="194">
        <v>0</v>
      </c>
      <c r="I41" s="194">
        <v>0</v>
      </c>
      <c r="J41" s="194">
        <f>SUM(G41+I41)</f>
        <v>23000000</v>
      </c>
    </row>
    <row r="42" spans="1:10" x14ac:dyDescent="0.25">
      <c r="A42" s="315" t="s">
        <v>69</v>
      </c>
      <c r="B42" s="315"/>
      <c r="C42" s="315"/>
      <c r="D42" s="315"/>
      <c r="E42" s="315"/>
      <c r="F42" s="315"/>
      <c r="G42" s="315"/>
    </row>
    <row r="43" spans="1:10" ht="9" customHeight="1" x14ac:dyDescent="0.25">
      <c r="A43" s="79"/>
      <c r="B43" s="79"/>
      <c r="C43" s="79"/>
      <c r="D43" s="79"/>
      <c r="E43" s="79"/>
      <c r="F43" s="79"/>
      <c r="G43" s="79"/>
    </row>
    <row r="44" spans="1:10" ht="9" customHeight="1" thickBot="1" x14ac:dyDescent="0.3">
      <c r="A44" s="79"/>
      <c r="B44" s="79"/>
      <c r="C44" s="79"/>
      <c r="D44" s="79"/>
      <c r="E44" s="79"/>
      <c r="F44" s="79"/>
      <c r="G44" s="79"/>
    </row>
    <row r="45" spans="1:10" s="37" customFormat="1" ht="24.95" customHeight="1" x14ac:dyDescent="0.3">
      <c r="A45" s="157" t="s">
        <v>18</v>
      </c>
      <c r="B45" s="157"/>
      <c r="C45" s="157"/>
      <c r="D45" s="157"/>
      <c r="E45" s="157"/>
      <c r="F45" s="157"/>
      <c r="G45" s="158"/>
      <c r="H45" s="149" t="s">
        <v>126</v>
      </c>
      <c r="I45" s="159"/>
      <c r="J45" s="159"/>
    </row>
    <row r="46" spans="1:10" s="37" customFormat="1" ht="8.1" customHeight="1" thickBot="1" x14ac:dyDescent="0.35">
      <c r="A46" s="160"/>
      <c r="B46" s="160"/>
      <c r="C46" s="160"/>
      <c r="D46" s="160"/>
      <c r="E46" s="160"/>
      <c r="F46" s="160"/>
      <c r="G46" s="161"/>
      <c r="H46" s="150" t="s">
        <v>127</v>
      </c>
    </row>
    <row r="47" spans="1:10" s="1" customFormat="1" ht="29.25" customHeight="1" thickBot="1" x14ac:dyDescent="0.3">
      <c r="A47" s="54" t="s">
        <v>1</v>
      </c>
      <c r="B47" s="80" t="s">
        <v>2</v>
      </c>
      <c r="C47" s="278" t="s">
        <v>3</v>
      </c>
      <c r="D47" s="55"/>
      <c r="E47" s="56" t="s">
        <v>63</v>
      </c>
      <c r="F47" s="56" t="s">
        <v>64</v>
      </c>
      <c r="G47" s="57" t="s">
        <v>72</v>
      </c>
      <c r="H47" s="151" t="s">
        <v>183</v>
      </c>
      <c r="I47" s="152" t="s">
        <v>128</v>
      </c>
      <c r="J47" s="153" t="s">
        <v>129</v>
      </c>
    </row>
    <row r="48" spans="1:10" ht="15" customHeight="1" thickBot="1" x14ac:dyDescent="0.3">
      <c r="A48" s="96" t="s">
        <v>4</v>
      </c>
      <c r="B48" s="97" t="s">
        <v>46</v>
      </c>
      <c r="C48" s="316" t="s">
        <v>47</v>
      </c>
      <c r="D48" s="317"/>
      <c r="E48" s="81">
        <v>1488941.22</v>
      </c>
      <c r="F48" s="81">
        <v>1488941.22</v>
      </c>
      <c r="G48" s="82">
        <v>1736851.5</v>
      </c>
      <c r="H48" s="195">
        <v>0</v>
      </c>
      <c r="I48" s="196">
        <v>0</v>
      </c>
      <c r="J48" s="197">
        <f>SUM(G48+I48)</f>
        <v>1736851.5</v>
      </c>
    </row>
    <row r="49" spans="1:10" ht="16.5" customHeight="1" thickBot="1" x14ac:dyDescent="0.3">
      <c r="A49" s="302" t="s">
        <v>55</v>
      </c>
      <c r="B49" s="303"/>
      <c r="C49" s="303"/>
      <c r="D49" s="304"/>
      <c r="E49" s="76">
        <f>SUM(E48)</f>
        <v>1488941.22</v>
      </c>
      <c r="F49" s="76">
        <f>SUM(F48)</f>
        <v>1488941.22</v>
      </c>
      <c r="G49" s="77">
        <f>SUM(G48)</f>
        <v>1736851.5</v>
      </c>
      <c r="H49" s="188">
        <f t="shared" ref="H49:J49" si="5">SUM(H48)</f>
        <v>0</v>
      </c>
      <c r="I49" s="188">
        <f t="shared" si="5"/>
        <v>0</v>
      </c>
      <c r="J49" s="188">
        <f t="shared" si="5"/>
        <v>1736851.5</v>
      </c>
    </row>
    <row r="50" spans="1:10" ht="12" customHeight="1" thickBot="1" x14ac:dyDescent="0.3">
      <c r="A50" s="279"/>
      <c r="B50" s="279"/>
      <c r="C50" s="279"/>
      <c r="D50" s="279"/>
      <c r="E50" s="279"/>
      <c r="F50" s="279"/>
      <c r="G50" s="279"/>
    </row>
    <row r="51" spans="1:10" s="1" customFormat="1" ht="18" customHeight="1" thickBot="1" x14ac:dyDescent="0.3">
      <c r="A51" s="299" t="s">
        <v>48</v>
      </c>
      <c r="B51" s="299"/>
      <c r="C51" s="299"/>
      <c r="D51" s="299"/>
      <c r="E51" s="299"/>
      <c r="I51" s="307">
        <f>SUM(J39+J49)</f>
        <v>105018439.56999999</v>
      </c>
      <c r="J51" s="308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x14ac:dyDescent="0.25">
      <c r="A56" s="83"/>
      <c r="B56" s="83"/>
      <c r="C56" s="83"/>
      <c r="D56" s="83"/>
      <c r="E56" s="83"/>
      <c r="F56" s="84"/>
      <c r="G56" s="84"/>
    </row>
    <row r="57" spans="1:10" s="35" customFormat="1" ht="15" customHeight="1" x14ac:dyDescent="0.25">
      <c r="A57" s="83"/>
      <c r="B57" s="83"/>
      <c r="C57" s="83"/>
      <c r="D57" s="83"/>
      <c r="E57" s="83"/>
      <c r="F57" s="84"/>
      <c r="G57" s="84"/>
    </row>
    <row r="58" spans="1:10" s="35" customFormat="1" ht="15" customHeight="1" x14ac:dyDescent="0.25">
      <c r="A58" s="83"/>
      <c r="B58" s="83"/>
      <c r="C58" s="83"/>
      <c r="D58" s="83"/>
      <c r="E58" s="83"/>
      <c r="F58" s="84"/>
      <c r="G58" s="84"/>
    </row>
    <row r="59" spans="1:10" s="35" customFormat="1" ht="15" customHeight="1" x14ac:dyDescent="0.25">
      <c r="A59" s="83"/>
      <c r="B59" s="83"/>
      <c r="C59" s="83"/>
      <c r="D59" s="83"/>
      <c r="E59" s="83"/>
      <c r="F59" s="84"/>
      <c r="G59" s="84"/>
    </row>
    <row r="60" spans="1:10" s="35" customFormat="1" ht="15" customHeight="1" x14ac:dyDescent="0.25">
      <c r="A60" s="83"/>
      <c r="B60" s="83"/>
      <c r="C60" s="83"/>
      <c r="D60" s="83"/>
      <c r="E60" s="83"/>
      <c r="F60" s="84"/>
      <c r="G60" s="84"/>
    </row>
    <row r="61" spans="1:10" s="35" customFormat="1" ht="15" customHeight="1" x14ac:dyDescent="0.25">
      <c r="A61" s="83"/>
      <c r="B61" s="83"/>
      <c r="C61" s="83"/>
      <c r="D61" s="83"/>
      <c r="E61" s="83"/>
      <c r="F61" s="84"/>
      <c r="G61" s="84"/>
    </row>
    <row r="62" spans="1:10" s="35" customFormat="1" ht="15" customHeight="1" thickBot="1" x14ac:dyDescent="0.3">
      <c r="A62" s="83"/>
      <c r="B62" s="83"/>
      <c r="C62" s="83"/>
      <c r="D62" s="83"/>
      <c r="E62" s="83"/>
      <c r="F62" s="84"/>
      <c r="G62" s="84"/>
    </row>
    <row r="63" spans="1:10" ht="21" x14ac:dyDescent="0.25">
      <c r="A63" s="85" t="s">
        <v>70</v>
      </c>
      <c r="B63" s="85"/>
      <c r="H63" s="149" t="s">
        <v>126</v>
      </c>
      <c r="I63" s="159"/>
      <c r="J63" s="159"/>
    </row>
    <row r="64" spans="1:10" s="36" customFormat="1" ht="15.75" thickBot="1" x14ac:dyDescent="0.3">
      <c r="A64" s="89" t="s">
        <v>59</v>
      </c>
      <c r="B64" s="89"/>
      <c r="C64" s="89"/>
      <c r="D64" s="89"/>
      <c r="E64" s="90"/>
      <c r="F64" s="90"/>
      <c r="G64" s="91"/>
      <c r="H64" s="150" t="s">
        <v>127</v>
      </c>
      <c r="I64" s="37"/>
      <c r="J64" s="37"/>
    </row>
    <row r="65" spans="1:10" s="36" customFormat="1" ht="24" customHeight="1" thickBot="1" x14ac:dyDescent="0.25">
      <c r="A65" s="54" t="s">
        <v>1</v>
      </c>
      <c r="B65" s="80" t="s">
        <v>2</v>
      </c>
      <c r="C65" s="92" t="s">
        <v>3</v>
      </c>
      <c r="D65" s="300" t="s">
        <v>61</v>
      </c>
      <c r="E65" s="301"/>
      <c r="F65" s="301"/>
      <c r="G65" s="93" t="s">
        <v>72</v>
      </c>
      <c r="H65" s="198" t="s">
        <v>183</v>
      </c>
      <c r="I65" s="199" t="s">
        <v>128</v>
      </c>
      <c r="J65" s="226" t="s">
        <v>129</v>
      </c>
    </row>
    <row r="66" spans="1:10" s="1" customFormat="1" ht="18" customHeight="1" x14ac:dyDescent="0.25">
      <c r="A66" s="110">
        <v>1032</v>
      </c>
      <c r="B66" s="111">
        <v>5225</v>
      </c>
      <c r="C66" s="104" t="s">
        <v>7</v>
      </c>
      <c r="D66" s="318" t="s">
        <v>88</v>
      </c>
      <c r="E66" s="319"/>
      <c r="F66" s="319"/>
      <c r="G66" s="105">
        <v>4257</v>
      </c>
      <c r="H66" s="262">
        <v>0</v>
      </c>
      <c r="I66" s="263">
        <v>0</v>
      </c>
      <c r="J66" s="264">
        <f>SUM(G66+I66)</f>
        <v>4257</v>
      </c>
    </row>
    <row r="67" spans="1:10" s="1" customFormat="1" ht="18" customHeight="1" x14ac:dyDescent="0.25">
      <c r="A67" s="110">
        <v>2115</v>
      </c>
      <c r="B67" s="99">
        <v>5221</v>
      </c>
      <c r="C67" s="94" t="s">
        <v>10</v>
      </c>
      <c r="D67" s="311" t="s">
        <v>164</v>
      </c>
      <c r="E67" s="312"/>
      <c r="F67" s="312"/>
      <c r="G67" s="105">
        <v>0</v>
      </c>
      <c r="H67" s="262">
        <v>0</v>
      </c>
      <c r="I67" s="263">
        <v>39575</v>
      </c>
      <c r="J67" s="264">
        <f>SUM(G67+I67)</f>
        <v>39575</v>
      </c>
    </row>
    <row r="68" spans="1:10" s="2" customFormat="1" ht="14.1" customHeight="1" x14ac:dyDescent="0.25">
      <c r="A68" s="98">
        <v>2143</v>
      </c>
      <c r="B68" s="99">
        <v>5229</v>
      </c>
      <c r="C68" s="94" t="s">
        <v>166</v>
      </c>
      <c r="D68" s="311" t="s">
        <v>89</v>
      </c>
      <c r="E68" s="312"/>
      <c r="F68" s="312"/>
      <c r="G68" s="95">
        <v>13356</v>
      </c>
      <c r="H68" s="265">
        <v>0</v>
      </c>
      <c r="I68" s="263">
        <f t="shared" ref="I68:I70" si="6">SUM(H68)</f>
        <v>0</v>
      </c>
      <c r="J68" s="264">
        <f t="shared" ref="J68:J91" si="7">SUM(G68+I68)</f>
        <v>13356</v>
      </c>
    </row>
    <row r="69" spans="1:10" ht="14.1" customHeight="1" x14ac:dyDescent="0.25">
      <c r="A69" s="98">
        <v>2143</v>
      </c>
      <c r="B69" s="99">
        <v>5229</v>
      </c>
      <c r="C69" s="94" t="s">
        <v>166</v>
      </c>
      <c r="D69" s="311" t="s">
        <v>85</v>
      </c>
      <c r="E69" s="312"/>
      <c r="F69" s="312"/>
      <c r="G69" s="95">
        <v>4500</v>
      </c>
      <c r="H69" s="265">
        <v>0</v>
      </c>
      <c r="I69" s="263">
        <f t="shared" si="6"/>
        <v>0</v>
      </c>
      <c r="J69" s="264">
        <f t="shared" si="7"/>
        <v>4500</v>
      </c>
    </row>
    <row r="70" spans="1:10" s="2" customFormat="1" ht="14.1" customHeight="1" x14ac:dyDescent="0.25">
      <c r="A70" s="98">
        <v>2292</v>
      </c>
      <c r="B70" s="99">
        <v>5323</v>
      </c>
      <c r="C70" s="94" t="s">
        <v>71</v>
      </c>
      <c r="D70" s="311" t="s">
        <v>79</v>
      </c>
      <c r="E70" s="312"/>
      <c r="F70" s="322"/>
      <c r="G70" s="95">
        <v>5000</v>
      </c>
      <c r="H70" s="265">
        <v>0</v>
      </c>
      <c r="I70" s="263">
        <f t="shared" si="6"/>
        <v>0</v>
      </c>
      <c r="J70" s="264">
        <f t="shared" si="7"/>
        <v>5000</v>
      </c>
    </row>
    <row r="71" spans="1:10" s="2" customFormat="1" ht="14.1" customHeight="1" x14ac:dyDescent="0.25">
      <c r="A71" s="98">
        <v>2292</v>
      </c>
      <c r="B71" s="99">
        <v>5323</v>
      </c>
      <c r="C71" s="94" t="s">
        <v>62</v>
      </c>
      <c r="D71" s="311" t="s">
        <v>80</v>
      </c>
      <c r="E71" s="312"/>
      <c r="F71" s="322"/>
      <c r="G71" s="95">
        <v>383838</v>
      </c>
      <c r="H71" s="262">
        <v>0</v>
      </c>
      <c r="I71" s="263">
        <v>0</v>
      </c>
      <c r="J71" s="264">
        <f t="shared" si="7"/>
        <v>383838</v>
      </c>
    </row>
    <row r="72" spans="1:10" ht="18" customHeight="1" x14ac:dyDescent="0.25">
      <c r="A72" s="98">
        <v>3119</v>
      </c>
      <c r="B72" s="99">
        <v>5331</v>
      </c>
      <c r="C72" s="94" t="s">
        <v>60</v>
      </c>
      <c r="D72" s="311" t="s">
        <v>84</v>
      </c>
      <c r="E72" s="312"/>
      <c r="F72" s="312"/>
      <c r="G72" s="95">
        <v>4300000</v>
      </c>
      <c r="H72" s="265">
        <v>0</v>
      </c>
      <c r="I72" s="263">
        <f t="shared" ref="I72:I81" si="8">SUM(H72)</f>
        <v>0</v>
      </c>
      <c r="J72" s="264">
        <f t="shared" si="7"/>
        <v>4300000</v>
      </c>
    </row>
    <row r="73" spans="1:10" ht="18" customHeight="1" x14ac:dyDescent="0.25">
      <c r="A73" s="98">
        <v>3119</v>
      </c>
      <c r="B73" s="99">
        <v>5336</v>
      </c>
      <c r="C73" s="94" t="s">
        <v>94</v>
      </c>
      <c r="D73" s="311" t="s">
        <v>95</v>
      </c>
      <c r="E73" s="312"/>
      <c r="F73" s="312"/>
      <c r="G73" s="95">
        <v>4225</v>
      </c>
      <c r="H73" s="262">
        <v>0</v>
      </c>
      <c r="I73" s="263">
        <v>-2079.9</v>
      </c>
      <c r="J73" s="264">
        <f t="shared" si="7"/>
        <v>2145.1</v>
      </c>
    </row>
    <row r="74" spans="1:10" ht="18" customHeight="1" x14ac:dyDescent="0.25">
      <c r="A74" s="98">
        <v>3119</v>
      </c>
      <c r="B74" s="99">
        <v>5336</v>
      </c>
      <c r="C74" s="94" t="s">
        <v>94</v>
      </c>
      <c r="D74" s="311" t="s">
        <v>96</v>
      </c>
      <c r="E74" s="312"/>
      <c r="F74" s="312"/>
      <c r="G74" s="95">
        <v>7604.1</v>
      </c>
      <c r="H74" s="265">
        <v>0</v>
      </c>
      <c r="I74" s="263">
        <v>-19.8</v>
      </c>
      <c r="J74" s="264">
        <f t="shared" si="7"/>
        <v>7584.3</v>
      </c>
    </row>
    <row r="75" spans="1:10" ht="18" customHeight="1" x14ac:dyDescent="0.25">
      <c r="A75" s="98">
        <v>3119</v>
      </c>
      <c r="B75" s="99">
        <v>5336</v>
      </c>
      <c r="C75" s="94" t="s">
        <v>94</v>
      </c>
      <c r="D75" s="311" t="s">
        <v>97</v>
      </c>
      <c r="E75" s="312"/>
      <c r="F75" s="312"/>
      <c r="G75" s="95">
        <v>30420.9</v>
      </c>
      <c r="H75" s="262">
        <v>0</v>
      </c>
      <c r="I75" s="263">
        <v>-18699.3</v>
      </c>
      <c r="J75" s="264">
        <f t="shared" si="7"/>
        <v>11721.600000000002</v>
      </c>
    </row>
    <row r="76" spans="1:10" ht="18" customHeight="1" x14ac:dyDescent="0.25">
      <c r="A76" s="98">
        <v>3119</v>
      </c>
      <c r="B76" s="99">
        <v>5336</v>
      </c>
      <c r="C76" s="94" t="s">
        <v>94</v>
      </c>
      <c r="D76" s="311" t="s">
        <v>182</v>
      </c>
      <c r="E76" s="312"/>
      <c r="F76" s="312"/>
      <c r="G76" s="95">
        <v>0</v>
      </c>
      <c r="H76" s="265">
        <v>0</v>
      </c>
      <c r="I76" s="263">
        <v>26176.5</v>
      </c>
      <c r="J76" s="264">
        <f t="shared" si="7"/>
        <v>26176.5</v>
      </c>
    </row>
    <row r="77" spans="1:10" ht="18" customHeight="1" x14ac:dyDescent="0.25">
      <c r="A77" s="98">
        <v>3119</v>
      </c>
      <c r="B77" s="99">
        <v>5336</v>
      </c>
      <c r="C77" s="94" t="s">
        <v>94</v>
      </c>
      <c r="D77" s="311" t="s">
        <v>181</v>
      </c>
      <c r="E77" s="312"/>
      <c r="F77" s="312"/>
      <c r="G77" s="95">
        <v>0</v>
      </c>
      <c r="H77" s="262">
        <v>0</v>
      </c>
      <c r="I77" s="263">
        <v>2908.5</v>
      </c>
      <c r="J77" s="264">
        <f t="shared" si="7"/>
        <v>2908.5</v>
      </c>
    </row>
    <row r="78" spans="1:10" ht="14.1" customHeight="1" x14ac:dyDescent="0.25">
      <c r="A78" s="98">
        <v>3314</v>
      </c>
      <c r="B78" s="99">
        <v>5229</v>
      </c>
      <c r="C78" s="94" t="s">
        <v>166</v>
      </c>
      <c r="D78" s="311" t="s">
        <v>83</v>
      </c>
      <c r="E78" s="312"/>
      <c r="F78" s="312"/>
      <c r="G78" s="95">
        <v>550</v>
      </c>
      <c r="H78" s="265">
        <v>0</v>
      </c>
      <c r="I78" s="263">
        <f t="shared" si="8"/>
        <v>0</v>
      </c>
      <c r="J78" s="264">
        <f t="shared" si="7"/>
        <v>550</v>
      </c>
    </row>
    <row r="79" spans="1:10" ht="18" customHeight="1" x14ac:dyDescent="0.25">
      <c r="A79" s="98">
        <v>3329</v>
      </c>
      <c r="B79" s="99">
        <v>5223</v>
      </c>
      <c r="C79" s="94" t="s">
        <v>160</v>
      </c>
      <c r="D79" s="311" t="s">
        <v>161</v>
      </c>
      <c r="E79" s="312"/>
      <c r="F79" s="322"/>
      <c r="G79" s="95">
        <v>0</v>
      </c>
      <c r="H79" s="265">
        <v>0</v>
      </c>
      <c r="I79" s="263">
        <v>7930</v>
      </c>
      <c r="J79" s="264">
        <f t="shared" si="7"/>
        <v>7930</v>
      </c>
    </row>
    <row r="80" spans="1:10" s="2" customFormat="1" ht="14.1" customHeight="1" x14ac:dyDescent="0.25">
      <c r="A80" s="98">
        <v>3419</v>
      </c>
      <c r="B80" s="99">
        <v>5222</v>
      </c>
      <c r="C80" s="94" t="s">
        <v>9</v>
      </c>
      <c r="D80" s="311" t="s">
        <v>152</v>
      </c>
      <c r="E80" s="312"/>
      <c r="F80" s="312"/>
      <c r="G80" s="95">
        <v>425000</v>
      </c>
      <c r="H80" s="265">
        <v>0</v>
      </c>
      <c r="I80" s="263">
        <f>SUM(18900)</f>
        <v>18900</v>
      </c>
      <c r="J80" s="264">
        <f t="shared" si="7"/>
        <v>443900</v>
      </c>
    </row>
    <row r="81" spans="1:10" s="2" customFormat="1" ht="14.1" customHeight="1" x14ac:dyDescent="0.25">
      <c r="A81" s="98">
        <v>3421</v>
      </c>
      <c r="B81" s="99">
        <v>5222</v>
      </c>
      <c r="C81" s="94" t="s">
        <v>9</v>
      </c>
      <c r="D81" s="311" t="s">
        <v>91</v>
      </c>
      <c r="E81" s="312"/>
      <c r="F81" s="322"/>
      <c r="G81" s="95">
        <v>40000</v>
      </c>
      <c r="H81" s="265">
        <v>0</v>
      </c>
      <c r="I81" s="263">
        <f t="shared" si="8"/>
        <v>0</v>
      </c>
      <c r="J81" s="264">
        <f t="shared" si="7"/>
        <v>40000</v>
      </c>
    </row>
    <row r="82" spans="1:10" s="2" customFormat="1" ht="14.1" customHeight="1" x14ac:dyDescent="0.25">
      <c r="A82" s="98">
        <v>3900</v>
      </c>
      <c r="B82" s="99">
        <v>5222</v>
      </c>
      <c r="C82" s="94" t="s">
        <v>9</v>
      </c>
      <c r="D82" s="324" t="s">
        <v>92</v>
      </c>
      <c r="E82" s="325"/>
      <c r="F82" s="326"/>
      <c r="G82" s="95">
        <v>20000</v>
      </c>
      <c r="H82" s="262">
        <v>0</v>
      </c>
      <c r="I82" s="263">
        <v>0</v>
      </c>
      <c r="J82" s="264">
        <f t="shared" si="7"/>
        <v>20000</v>
      </c>
    </row>
    <row r="83" spans="1:10" s="2" customFormat="1" ht="18.600000000000001" customHeight="1" x14ac:dyDescent="0.25">
      <c r="A83" s="98">
        <v>3900</v>
      </c>
      <c r="B83" s="99">
        <v>5222</v>
      </c>
      <c r="C83" s="94" t="s">
        <v>9</v>
      </c>
      <c r="D83" s="324" t="s">
        <v>184</v>
      </c>
      <c r="E83" s="325"/>
      <c r="F83" s="326"/>
      <c r="G83" s="95">
        <v>20000</v>
      </c>
      <c r="H83" s="265">
        <v>17000</v>
      </c>
      <c r="I83" s="263">
        <f t="shared" ref="I83:I88" si="9">SUM(H83)</f>
        <v>17000</v>
      </c>
      <c r="J83" s="264">
        <f t="shared" si="7"/>
        <v>37000</v>
      </c>
    </row>
    <row r="84" spans="1:10" s="2" customFormat="1" ht="14.1" customHeight="1" x14ac:dyDescent="0.25">
      <c r="A84" s="98">
        <v>3900</v>
      </c>
      <c r="B84" s="99">
        <v>5222</v>
      </c>
      <c r="C84" s="94" t="s">
        <v>9</v>
      </c>
      <c r="D84" s="324" t="s">
        <v>167</v>
      </c>
      <c r="E84" s="325"/>
      <c r="F84" s="326"/>
      <c r="G84" s="95">
        <v>0</v>
      </c>
      <c r="H84" s="265">
        <v>0</v>
      </c>
      <c r="I84" s="263">
        <f>SUM(5000)</f>
        <v>5000</v>
      </c>
      <c r="J84" s="264">
        <f t="shared" si="7"/>
        <v>5000</v>
      </c>
    </row>
    <row r="85" spans="1:10" ht="23.45" customHeight="1" x14ac:dyDescent="0.25">
      <c r="A85" s="98">
        <v>5512</v>
      </c>
      <c r="B85" s="99">
        <v>6322</v>
      </c>
      <c r="C85" s="94" t="s">
        <v>81</v>
      </c>
      <c r="D85" s="311" t="s">
        <v>93</v>
      </c>
      <c r="E85" s="312"/>
      <c r="F85" s="322"/>
      <c r="G85" s="109">
        <v>20000</v>
      </c>
      <c r="H85" s="265">
        <v>0</v>
      </c>
      <c r="I85" s="263">
        <f t="shared" si="9"/>
        <v>0</v>
      </c>
      <c r="J85" s="264">
        <f t="shared" si="7"/>
        <v>20000</v>
      </c>
    </row>
    <row r="86" spans="1:10" ht="23.45" customHeight="1" x14ac:dyDescent="0.25">
      <c r="A86" s="98">
        <v>5512</v>
      </c>
      <c r="B86" s="99">
        <v>5222</v>
      </c>
      <c r="C86" s="94" t="s">
        <v>9</v>
      </c>
      <c r="D86" s="311" t="s">
        <v>136</v>
      </c>
      <c r="E86" s="312"/>
      <c r="F86" s="322"/>
      <c r="G86" s="109">
        <v>0</v>
      </c>
      <c r="H86" s="265">
        <v>0</v>
      </c>
      <c r="I86" s="263">
        <f>SUM(30000)</f>
        <v>30000</v>
      </c>
      <c r="J86" s="264">
        <f t="shared" si="7"/>
        <v>30000</v>
      </c>
    </row>
    <row r="87" spans="1:10" ht="14.1" customHeight="1" x14ac:dyDescent="0.25">
      <c r="A87" s="98">
        <v>5299</v>
      </c>
      <c r="B87" s="99">
        <v>5492</v>
      </c>
      <c r="C87" s="94" t="s">
        <v>98</v>
      </c>
      <c r="D87" s="311" t="s">
        <v>168</v>
      </c>
      <c r="E87" s="312"/>
      <c r="F87" s="322"/>
      <c r="G87" s="109">
        <v>0</v>
      </c>
      <c r="H87" s="265">
        <v>0</v>
      </c>
      <c r="I87" s="263">
        <f>SUM(30000)</f>
        <v>30000</v>
      </c>
      <c r="J87" s="264">
        <f t="shared" si="7"/>
        <v>30000</v>
      </c>
    </row>
    <row r="88" spans="1:10" s="2" customFormat="1" ht="18" customHeight="1" x14ac:dyDescent="0.25">
      <c r="A88" s="98">
        <v>6171</v>
      </c>
      <c r="B88" s="99">
        <v>5221</v>
      </c>
      <c r="C88" s="94" t="s">
        <v>10</v>
      </c>
      <c r="D88" s="311" t="s">
        <v>87</v>
      </c>
      <c r="E88" s="312"/>
      <c r="F88" s="312"/>
      <c r="G88" s="95">
        <v>19912</v>
      </c>
      <c r="H88" s="265">
        <v>0</v>
      </c>
      <c r="I88" s="263">
        <f t="shared" si="9"/>
        <v>0</v>
      </c>
      <c r="J88" s="264">
        <f t="shared" si="7"/>
        <v>19912</v>
      </c>
    </row>
    <row r="89" spans="1:10" s="2" customFormat="1" ht="18" customHeight="1" x14ac:dyDescent="0.25">
      <c r="A89" s="98">
        <v>6171</v>
      </c>
      <c r="B89" s="99">
        <v>5229</v>
      </c>
      <c r="C89" s="94" t="s">
        <v>8</v>
      </c>
      <c r="D89" s="311" t="s">
        <v>82</v>
      </c>
      <c r="E89" s="312"/>
      <c r="F89" s="312"/>
      <c r="G89" s="95">
        <v>7452</v>
      </c>
      <c r="H89" s="262">
        <v>0</v>
      </c>
      <c r="I89" s="263">
        <v>0</v>
      </c>
      <c r="J89" s="264">
        <f t="shared" si="7"/>
        <v>7452</v>
      </c>
    </row>
    <row r="90" spans="1:10" ht="14.1" customHeight="1" x14ac:dyDescent="0.25">
      <c r="A90" s="98">
        <v>6171</v>
      </c>
      <c r="B90" s="99">
        <v>5321</v>
      </c>
      <c r="C90" s="94" t="s">
        <v>11</v>
      </c>
      <c r="D90" s="311" t="s">
        <v>86</v>
      </c>
      <c r="E90" s="312"/>
      <c r="F90" s="312"/>
      <c r="G90" s="95">
        <v>60000</v>
      </c>
      <c r="H90" s="265">
        <v>0</v>
      </c>
      <c r="I90" s="263">
        <f t="shared" ref="I90:I91" si="10">SUM(H90)</f>
        <v>0</v>
      </c>
      <c r="J90" s="264">
        <f t="shared" si="7"/>
        <v>60000</v>
      </c>
    </row>
    <row r="91" spans="1:10" ht="14.1" customHeight="1" thickBot="1" x14ac:dyDescent="0.3">
      <c r="A91" s="100">
        <v>6171</v>
      </c>
      <c r="B91" s="101">
        <v>5329</v>
      </c>
      <c r="C91" s="102" t="s">
        <v>169</v>
      </c>
      <c r="D91" s="327" t="s">
        <v>90</v>
      </c>
      <c r="E91" s="328"/>
      <c r="F91" s="328"/>
      <c r="G91" s="103">
        <v>47700</v>
      </c>
      <c r="H91" s="266">
        <v>0</v>
      </c>
      <c r="I91" s="267">
        <f t="shared" si="10"/>
        <v>0</v>
      </c>
      <c r="J91" s="268">
        <f t="shared" si="7"/>
        <v>47700</v>
      </c>
    </row>
    <row r="92" spans="1:10" s="1" customFormat="1" ht="13.9" customHeight="1" thickBot="1" x14ac:dyDescent="0.3">
      <c r="A92" s="323" t="s">
        <v>19</v>
      </c>
      <c r="B92" s="323"/>
      <c r="C92" s="323"/>
      <c r="D92" s="323"/>
      <c r="E92" s="323"/>
      <c r="F92" s="87"/>
      <c r="G92" s="200">
        <f>SUM(G66:G91)</f>
        <v>5413815</v>
      </c>
      <c r="H92" s="200">
        <f t="shared" ref="H92:J92" si="11">SUM(H66:H91)</f>
        <v>17000</v>
      </c>
      <c r="I92" s="200">
        <f t="shared" si="11"/>
        <v>156691</v>
      </c>
      <c r="J92" s="200">
        <f t="shared" si="11"/>
        <v>5570505.9999999991</v>
      </c>
    </row>
    <row r="94" spans="1:10" x14ac:dyDescent="0.25">
      <c r="I94" s="280"/>
      <c r="J94" s="280"/>
    </row>
  </sheetData>
  <mergeCells count="48">
    <mergeCell ref="A92:E92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80:F80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I14:J14"/>
    <mergeCell ref="B33:C33"/>
    <mergeCell ref="B34:C34"/>
    <mergeCell ref="D68:F68"/>
    <mergeCell ref="A39:D39"/>
    <mergeCell ref="A40:D40"/>
    <mergeCell ref="A41:D41"/>
    <mergeCell ref="A42:G42"/>
    <mergeCell ref="C48:D48"/>
    <mergeCell ref="A49:D49"/>
    <mergeCell ref="A51:E51"/>
    <mergeCell ref="I51:J51"/>
    <mergeCell ref="D65:F65"/>
    <mergeCell ref="D66:F66"/>
    <mergeCell ref="D67:F67"/>
    <mergeCell ref="B36:C36"/>
    <mergeCell ref="C11:D11"/>
    <mergeCell ref="A12:D12"/>
    <mergeCell ref="A14:D14"/>
    <mergeCell ref="B3:C3"/>
    <mergeCell ref="A4:D4"/>
    <mergeCell ref="B8:C8"/>
    <mergeCell ref="C9:D9"/>
    <mergeCell ref="C10:D10"/>
  </mergeCells>
  <pageMargins left="0" right="0" top="0.98425196850393704" bottom="0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
&amp;P / &amp;N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</vt:lpstr>
      <vt:lpstr>Rozpočtové opatření č. 9</vt:lpstr>
      <vt:lpstr>Příloha RO č. 9</vt:lpstr>
      <vt:lpstr>'Přehled o stavu rozpočtu'!Názvy_tisku</vt:lpstr>
      <vt:lpstr>'Rozpočtové opatření č. 9'!Názvy_tisku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Lucie Kreuzigerová</cp:lastModifiedBy>
  <cp:lastPrinted>2025-01-09T13:01:53Z</cp:lastPrinted>
  <dcterms:created xsi:type="dcterms:W3CDTF">2021-02-27T14:36:32Z</dcterms:created>
  <dcterms:modified xsi:type="dcterms:W3CDTF">2025-01-09T13:29:53Z</dcterms:modified>
</cp:coreProperties>
</file>