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532F3566-3160-49A3-982B-0E111F01296C}" xr6:coauthVersionLast="47" xr6:coauthVersionMax="47" xr10:uidLastSave="{00000000-0000-0000-0000-000000000000}"/>
  <bookViews>
    <workbookView xWindow="1170" yWindow="1170" windowWidth="18000" windowHeight="11250" xr2:uid="{00000000-000D-0000-FFFF-FFFF00000000}"/>
  </bookViews>
  <sheets>
    <sheet name="Přehled o stavu rozpočtu 2025" sheetId="31" r:id="rId1"/>
    <sheet name="Rozpočtové opatření č. 7" sheetId="59" r:id="rId2"/>
    <sheet name="Příloha RO č. 7" sheetId="61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I35" i="61" l="1"/>
  <c r="J35" i="61" s="1"/>
  <c r="I4" i="61"/>
  <c r="J4" i="61" s="1"/>
  <c r="H84" i="61"/>
  <c r="G84" i="61"/>
  <c r="J83" i="61"/>
  <c r="J82" i="61"/>
  <c r="J81" i="61"/>
  <c r="J80" i="61"/>
  <c r="J79" i="61"/>
  <c r="J78" i="61"/>
  <c r="J77" i="61"/>
  <c r="J76" i="61"/>
  <c r="J75" i="61"/>
  <c r="J74" i="61"/>
  <c r="J73" i="61"/>
  <c r="J72" i="61"/>
  <c r="J71" i="61"/>
  <c r="J70" i="61"/>
  <c r="J69" i="61"/>
  <c r="J68" i="61"/>
  <c r="J67" i="61"/>
  <c r="J66" i="61"/>
  <c r="J65" i="61"/>
  <c r="J64" i="61"/>
  <c r="J63" i="61"/>
  <c r="I62" i="61"/>
  <c r="I84" i="61" s="1"/>
  <c r="I47" i="61"/>
  <c r="H47" i="61"/>
  <c r="G47" i="61"/>
  <c r="F47" i="61"/>
  <c r="E47" i="61"/>
  <c r="J46" i="61"/>
  <c r="J47" i="61" s="1"/>
  <c r="J40" i="61"/>
  <c r="H38" i="61"/>
  <c r="G38" i="61"/>
  <c r="F38" i="61"/>
  <c r="E38" i="61"/>
  <c r="I37" i="61"/>
  <c r="J37" i="61" s="1"/>
  <c r="I36" i="61"/>
  <c r="J36" i="61" s="1"/>
  <c r="I34" i="61"/>
  <c r="J34" i="61" s="1"/>
  <c r="J33" i="61"/>
  <c r="I32" i="61"/>
  <c r="H12" i="61"/>
  <c r="G12" i="61"/>
  <c r="F12" i="61"/>
  <c r="E12" i="61"/>
  <c r="I11" i="61"/>
  <c r="J11" i="61" s="1"/>
  <c r="I10" i="61"/>
  <c r="J10" i="61" s="1"/>
  <c r="I9" i="61"/>
  <c r="J9" i="61" s="1"/>
  <c r="J62" i="61" l="1"/>
  <c r="J84" i="61" s="1"/>
  <c r="I38" i="61"/>
  <c r="I39" i="61" s="1"/>
  <c r="J39" i="61" s="1"/>
  <c r="J12" i="61"/>
  <c r="I14" i="61" s="1"/>
  <c r="J32" i="61"/>
  <c r="J38" i="61" s="1"/>
  <c r="I49" i="61" s="1"/>
  <c r="I12" i="61"/>
  <c r="M7" i="59" l="1"/>
  <c r="L7" i="59"/>
  <c r="E25" i="31"/>
  <c r="E11" i="31"/>
  <c r="E15" i="31" l="1"/>
  <c r="D46" i="31"/>
  <c r="E29" i="31"/>
  <c r="D47" i="31"/>
  <c r="E36" i="31" l="1"/>
  <c r="D51" i="31" l="1"/>
  <c r="D53" i="31" l="1"/>
  <c r="C53" i="31" l="1"/>
  <c r="E54" i="31" l="1"/>
  <c r="E53" i="31"/>
  <c r="E52" i="31"/>
  <c r="D55" i="31"/>
  <c r="C51" i="31"/>
  <c r="C47" i="31"/>
  <c r="C46" i="31"/>
  <c r="E51" i="31" l="1"/>
  <c r="E55" i="31"/>
  <c r="C59" i="31"/>
  <c r="C58" i="31"/>
  <c r="D59" i="31"/>
  <c r="C55" i="31"/>
  <c r="C48" i="31"/>
  <c r="E46" i="31"/>
  <c r="D58" i="31"/>
  <c r="E58" i="31" l="1"/>
  <c r="C60" i="31"/>
  <c r="E47" i="31"/>
  <c r="E59" i="31" s="1"/>
  <c r="D60" i="31"/>
  <c r="D48" i="31"/>
  <c r="E60" i="31" l="1"/>
  <c r="E48" i="31"/>
</calcChain>
</file>

<file path=xl/sharedStrings.xml><?xml version="1.0" encoding="utf-8"?>
<sst xmlns="http://schemas.openxmlformats.org/spreadsheetml/2006/main" count="226" uniqueCount="146">
  <si>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</si>
  <si>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</si>
  <si>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</si>
  <si>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</si>
  <si>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</si>
  <si>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</si>
  <si>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</si>
  <si>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</si>
  <si>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</si>
  <si>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</si>
  <si>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</si>
  <si>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</si>
  <si>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</si>
  <si>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</si>
  <si>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</si>
  <si>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</si>
  <si>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</si>
  <si>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</si>
  <si>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</si>
  <si>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</si>
  <si>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</si>
  <si>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</si>
  <si>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</si>
  <si>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</si>
  <si>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</si>
  <si>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</si>
  <si>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</si>
  <si>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</si>
  <si>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</si>
  <si>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</si>
  <si>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</si>
  <si>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</si>
  <si>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</si>
  <si>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</si>
  <si>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</si>
  <si>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</si>
  <si>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</si>
  <si>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</si>
  <si>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</si>
  <si>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</si>
  <si>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</si>
  <si>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</si>
  <si>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</si>
  <si>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</si>
  <si>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</si>
  <si>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</si>
  <si>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</si>
  <si>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</si>
  <si>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</si>
  <si>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</si>
  <si>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</si>
  <si>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</si>
  <si>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</si>
  <si>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</si>
  <si>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</si>
  <si>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</si>
  <si>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</si>
  <si>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</si>
  <si>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</si>
  <si>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</si>
  <si>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</si>
  <si>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</si>
  <si>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</si>
  <si>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</si>
  <si>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</si>
  <si>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</si>
  <si>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</si>
  <si>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</si>
  <si>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</si>
  <si>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</si>
  <si>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</si>
  <si>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</si>
  <si>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</si>
  <si>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</si>
  <si>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</si>
  <si>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</si>
  <si>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</si>
  <si>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</si>
  <si>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</si>
  <si>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</si>
  <si>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</si>
  <si>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</si>
  <si>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</si>
  <si>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</si>
  <si>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</si>
  <si>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</si>
  <si>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</si>
  <si>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</si>
  <si>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</si>
  <si>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</si>
  <si>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</si>
  <si>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</si>
  <si>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</si>
  <si>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</si>
  <si>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</si>
  <si>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</si>
  <si>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</si>
  <si>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</si>
  <si>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</si>
  <si>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</si>
  <si>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</si>
  <si>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</si>
  <si>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</si>
  <si>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</si>
  <si>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</si>
  <si>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</si>
  <si>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</si>
  <si>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</si>
  <si>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</si>
  <si>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</si>
  <si>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</si>
  <si>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</si>
  <si>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</si>
  <si>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</si>
  <si>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000000</t>
  </si>
  <si>
    <t>4116</t>
  </si>
  <si>
    <t>003xxx</t>
  </si>
  <si>
    <t>13101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</si>
  <si>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</si>
  <si>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</si>
  <si>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</si>
  <si>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</si>
  <si>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</si>
  <si>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</si>
  <si>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</si>
  <si>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</si>
  <si>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</si>
  <si>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</si>
  <si>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</si>
  <si>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</si>
  <si>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</si>
  <si>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</si>
  <si>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</si>
  <si>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</si>
  <si>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</si>
  <si>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t xml:space="preserve">II. (Změna) Neinvestiční dotace na VEŘEJNĚ PROSPĚŠNÉ PRÁCE (VPP) - dotace SR - Úřad práce Šumperk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</si>
  <si>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</si>
  <si>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</si>
  <si>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</si>
  <si>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</si>
  <si>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</si>
  <si>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</si>
  <si>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</si>
  <si>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t>Účelová neinvestiční dotace na VPP za 10-11/2025 - SR 100%</t>
  </si>
  <si>
    <t>VPP za 10-11/2025 (SUA-V-3/2025) - výdaje hrazené z účelové neinvestiční dotace (SR)</t>
  </si>
  <si>
    <t>RO č.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</si>
</sst>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4"/>
      <name val="Calibri"/>
      <family val="2"/>
      <charset val="238"/>
    </font>
    <font>
      <sz val="5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7" fillId="0" borderId="0"/>
    <xf numFmtId="0" fontId="2" fillId="0" borderId="0"/>
  </cellStyleXfs>
  <cellXfs count="323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3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165" fontId="26" fillId="5" borderId="19" xfId="0" applyNumberFormat="1" applyFont="1" applyFill="1" applyBorder="1" applyAlignment="1">
      <alignment horizontal="right" vertical="center" wrapText="1"/>
    </xf>
    <xf numFmtId="0" fontId="26" fillId="0" borderId="9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165" fontId="26" fillId="0" borderId="1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19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left" vertical="center" wrapText="1"/>
    </xf>
    <xf numFmtId="49" fontId="58" fillId="4" borderId="5" xfId="0" applyNumberFormat="1" applyFont="1" applyFill="1" applyBorder="1" applyAlignment="1">
      <alignment horizontal="left" vertical="center"/>
    </xf>
    <xf numFmtId="2" fontId="59" fillId="4" borderId="18" xfId="0" applyNumberFormat="1" applyFont="1" applyFill="1" applyBorder="1" applyAlignment="1">
      <alignment vertical="center"/>
    </xf>
    <xf numFmtId="2" fontId="59" fillId="4" borderId="48" xfId="0" applyNumberFormat="1" applyFont="1" applyFill="1" applyBorder="1" applyAlignment="1">
      <alignment vertical="center"/>
    </xf>
    <xf numFmtId="2" fontId="59" fillId="4" borderId="42" xfId="0" applyNumberFormat="1" applyFont="1" applyFill="1" applyBorder="1" applyAlignment="1">
      <alignment horizontal="left" vertical="center"/>
    </xf>
    <xf numFmtId="2" fontId="60" fillId="4" borderId="48" xfId="0" applyNumberFormat="1" applyFont="1" applyFill="1" applyBorder="1" applyAlignment="1">
      <alignment vertical="center"/>
    </xf>
    <xf numFmtId="2" fontId="60" fillId="4" borderId="42" xfId="0" applyNumberFormat="1" applyFont="1" applyFill="1" applyBorder="1" applyAlignment="1">
      <alignment horizontal="left" vertical="center"/>
    </xf>
    <xf numFmtId="49" fontId="58" fillId="4" borderId="35" xfId="0" applyNumberFormat="1" applyFont="1" applyFill="1" applyBorder="1" applyAlignment="1">
      <alignment horizontal="left" vertical="center"/>
    </xf>
    <xf numFmtId="2" fontId="59" fillId="4" borderId="53" xfId="0" applyNumberFormat="1" applyFont="1" applyFill="1" applyBorder="1" applyAlignment="1">
      <alignment vertical="center"/>
    </xf>
    <xf numFmtId="2" fontId="59" fillId="4" borderId="54" xfId="0" applyNumberFormat="1" applyFont="1" applyFill="1" applyBorder="1" applyAlignment="1">
      <alignment vertical="center"/>
    </xf>
    <xf numFmtId="2" fontId="59" fillId="4" borderId="43" xfId="0" applyNumberFormat="1" applyFont="1" applyFill="1" applyBorder="1" applyAlignment="1">
      <alignment horizontal="left" vertical="center"/>
    </xf>
    <xf numFmtId="164" fontId="61" fillId="10" borderId="40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8" xfId="0" applyNumberFormat="1" applyFont="1" applyFill="1" applyBorder="1" applyAlignment="1">
      <alignment horizontal="left" vertical="center" wrapText="1"/>
    </xf>
    <xf numFmtId="164" fontId="53" fillId="6" borderId="38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6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4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3" xfId="3" applyNumberFormat="1" applyFont="1" applyFill="1" applyBorder="1" applyAlignment="1">
      <alignment vertical="center" wrapText="1"/>
    </xf>
    <xf numFmtId="164" fontId="55" fillId="11" borderId="8" xfId="3" applyNumberFormat="1" applyFont="1" applyFill="1" applyBorder="1" applyAlignment="1">
      <alignment vertical="center" wrapText="1"/>
    </xf>
    <xf numFmtId="164" fontId="6" fillId="11" borderId="8" xfId="3" applyNumberFormat="1" applyFont="1" applyFill="1" applyBorder="1" applyAlignment="1">
      <alignment vertical="center" wrapText="1"/>
    </xf>
    <xf numFmtId="2" fontId="47" fillId="2" borderId="10" xfId="0" applyNumberFormat="1" applyFont="1" applyFill="1" applyBorder="1" applyAlignment="1">
      <alignment horizontal="left" vertical="top" wrapText="1"/>
    </xf>
    <xf numFmtId="2" fontId="48" fillId="2" borderId="44" xfId="0" applyNumberFormat="1" applyFont="1" applyFill="1" applyBorder="1" applyAlignment="1">
      <alignment horizontal="center" vertical="top" wrapText="1"/>
    </xf>
    <xf numFmtId="164" fontId="57" fillId="2" borderId="11" xfId="0" applyNumberFormat="1" applyFont="1" applyFill="1" applyBorder="1" applyAlignment="1">
      <alignment horizontal="right" vertical="top" wrapText="1"/>
    </xf>
    <xf numFmtId="164" fontId="53" fillId="2" borderId="12" xfId="0" applyNumberFormat="1" applyFont="1" applyFill="1" applyBorder="1" applyAlignment="1">
      <alignment horizontal="right" vertical="top" wrapText="1"/>
    </xf>
    <xf numFmtId="164" fontId="55" fillId="6" borderId="23" xfId="3" applyNumberFormat="1" applyFont="1" applyFill="1" applyBorder="1" applyAlignment="1">
      <alignment vertical="center" wrapText="1"/>
    </xf>
    <xf numFmtId="164" fontId="61" fillId="10" borderId="34" xfId="0" applyNumberFormat="1" applyFont="1" applyFill="1" applyBorder="1" applyAlignment="1">
      <alignment vertical="center" wrapText="1"/>
    </xf>
    <xf numFmtId="49" fontId="55" fillId="6" borderId="37" xfId="3" applyNumberFormat="1" applyFont="1" applyFill="1" applyBorder="1" applyAlignment="1">
      <alignment horizontal="left" vertical="center" wrapText="1"/>
    </xf>
    <xf numFmtId="49" fontId="35" fillId="6" borderId="13" xfId="3" applyNumberFormat="1" applyFont="1" applyFill="1" applyBorder="1" applyAlignment="1">
      <alignment horizontal="left" vertical="center" wrapText="1"/>
    </xf>
    <xf numFmtId="164" fontId="74" fillId="4" borderId="0" xfId="0" applyNumberFormat="1" applyFont="1" applyFill="1" applyAlignment="1">
      <alignment vertical="center" wrapText="1"/>
    </xf>
    <xf numFmtId="2" fontId="47" fillId="2" borderId="10" xfId="0" applyNumberFormat="1" applyFont="1" applyFill="1" applyBorder="1" applyAlignment="1">
      <alignment vertical="top" wrapText="1"/>
    </xf>
    <xf numFmtId="2" fontId="47" fillId="2" borderId="28" xfId="0" applyNumberFormat="1" applyFont="1" applyFill="1" applyBorder="1" applyAlignment="1">
      <alignment vertical="top" wrapText="1"/>
    </xf>
    <xf numFmtId="2" fontId="48" fillId="2" borderId="27" xfId="0" applyNumberFormat="1" applyFont="1" applyFill="1" applyBorder="1" applyAlignment="1">
      <alignment vertical="top" wrapText="1"/>
    </xf>
    <xf numFmtId="2" fontId="48" fillId="2" borderId="44" xfId="0" applyNumberFormat="1" applyFont="1" applyFill="1" applyBorder="1" applyAlignment="1">
      <alignment vertical="top" wrapText="1"/>
    </xf>
    <xf numFmtId="164" fontId="6" fillId="4" borderId="6" xfId="0" applyNumberFormat="1" applyFont="1" applyFill="1" applyBorder="1" applyAlignment="1">
      <alignment horizontal="right" vertical="center"/>
    </xf>
    <xf numFmtId="164" fontId="6" fillId="4" borderId="8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3" xfId="0" applyNumberFormat="1" applyFont="1" applyFill="1" applyBorder="1" applyAlignment="1">
      <alignment vertical="center"/>
    </xf>
    <xf numFmtId="0" fontId="75" fillId="4" borderId="59" xfId="0" applyFont="1" applyFill="1" applyBorder="1" applyAlignment="1">
      <alignment horizontal="left" vertical="center" wrapText="1"/>
    </xf>
    <xf numFmtId="0" fontId="76" fillId="4" borderId="30" xfId="0" applyFont="1" applyFill="1" applyBorder="1" applyAlignment="1">
      <alignment horizontal="left" vertical="center" wrapText="1"/>
    </xf>
    <xf numFmtId="0" fontId="28" fillId="4" borderId="30" xfId="0" applyFont="1" applyFill="1" applyBorder="1" applyAlignment="1">
      <alignment vertical="center" wrapText="1"/>
    </xf>
    <xf numFmtId="164" fontId="6" fillId="4" borderId="51" xfId="0" applyNumberFormat="1" applyFont="1" applyFill="1" applyBorder="1" applyAlignment="1">
      <alignment vertical="center"/>
    </xf>
    <xf numFmtId="0" fontId="75" fillId="4" borderId="58" xfId="0" applyFont="1" applyFill="1" applyBorder="1" applyAlignment="1">
      <alignment horizontal="left" vertical="center" wrapText="1"/>
    </xf>
    <xf numFmtId="0" fontId="76" fillId="4" borderId="33" xfId="0" applyFont="1" applyFill="1" applyBorder="1" applyAlignment="1">
      <alignment horizontal="left" vertical="center" wrapText="1"/>
    </xf>
    <xf numFmtId="0" fontId="28" fillId="4" borderId="33" xfId="0" applyFont="1" applyFill="1" applyBorder="1" applyAlignment="1">
      <alignment vertical="center" wrapText="1"/>
    </xf>
    <xf numFmtId="164" fontId="6" fillId="4" borderId="57" xfId="0" applyNumberFormat="1" applyFont="1" applyFill="1" applyBorder="1" applyAlignment="1">
      <alignment vertical="center"/>
    </xf>
    <xf numFmtId="0" fontId="75" fillId="4" borderId="60" xfId="0" applyFont="1" applyFill="1" applyBorder="1" applyAlignment="1">
      <alignment horizontal="left" vertical="center" wrapText="1"/>
    </xf>
    <xf numFmtId="0" fontId="76" fillId="4" borderId="61" xfId="0" applyFont="1" applyFill="1" applyBorder="1" applyAlignment="1">
      <alignment horizontal="left" vertical="center" wrapText="1"/>
    </xf>
    <xf numFmtId="0" fontId="28" fillId="4" borderId="61" xfId="0" applyFont="1" applyFill="1" applyBorder="1" applyAlignment="1">
      <alignment vertical="center" wrapText="1"/>
    </xf>
    <xf numFmtId="164" fontId="53" fillId="4" borderId="7" xfId="0" applyNumberFormat="1" applyFont="1" applyFill="1" applyBorder="1" applyAlignment="1">
      <alignment horizontal="right" vertical="center"/>
    </xf>
    <xf numFmtId="164" fontId="53" fillId="4" borderId="36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3" xfId="3" applyFont="1" applyBorder="1" applyAlignment="1">
      <alignment vertical="center"/>
    </xf>
    <xf numFmtId="49" fontId="81" fillId="0" borderId="68" xfId="2" applyNumberFormat="1" applyFont="1" applyBorder="1" applyAlignment="1">
      <alignment horizontal="center" vertical="center"/>
    </xf>
    <xf numFmtId="49" fontId="81" fillId="0" borderId="69" xfId="2" applyNumberFormat="1" applyFont="1" applyBorder="1" applyAlignment="1">
      <alignment horizontal="center" vertical="center"/>
    </xf>
    <xf numFmtId="0" fontId="33" fillId="0" borderId="0" xfId="10" applyFont="1"/>
    <xf numFmtId="0" fontId="85" fillId="0" borderId="0" xfId="3" applyFont="1" applyAlignment="1">
      <alignment vertical="center"/>
    </xf>
    <xf numFmtId="164" fontId="86" fillId="0" borderId="0" xfId="3" applyNumberFormat="1" applyFont="1" applyAlignment="1">
      <alignment vertical="center"/>
    </xf>
    <xf numFmtId="164" fontId="85" fillId="0" borderId="0" xfId="3" applyNumberFormat="1" applyFont="1" applyAlignment="1">
      <alignment horizontal="right" vertical="center"/>
    </xf>
    <xf numFmtId="49" fontId="87" fillId="0" borderId="0" xfId="0" applyNumberFormat="1" applyFont="1" applyAlignment="1">
      <alignment horizontal="left" vertical="center"/>
    </xf>
    <xf numFmtId="49" fontId="89" fillId="0" borderId="0" xfId="0" applyNumberFormat="1" applyFont="1" applyAlignment="1">
      <alignment horizontal="center" vertical="center"/>
    </xf>
    <xf numFmtId="49" fontId="90" fillId="0" borderId="0" xfId="0" applyNumberFormat="1" applyFont="1" applyAlignment="1">
      <alignment horizontal="center" vertical="center"/>
    </xf>
    <xf numFmtId="49" fontId="91" fillId="0" borderId="0" xfId="1" applyNumberFormat="1" applyFont="1" applyAlignment="1">
      <alignment horizontal="center" vertical="center"/>
    </xf>
    <xf numFmtId="4" fontId="91" fillId="0" borderId="0" xfId="1" applyNumberFormat="1" applyFont="1" applyAlignment="1">
      <alignment vertical="center"/>
    </xf>
    <xf numFmtId="0" fontId="91" fillId="0" borderId="0" xfId="1" applyFont="1" applyAlignment="1">
      <alignment vertical="center"/>
    </xf>
    <xf numFmtId="49" fontId="92" fillId="0" borderId="0" xfId="2" applyNumberFormat="1" applyFont="1" applyAlignment="1">
      <alignment vertical="center"/>
    </xf>
    <xf numFmtId="49" fontId="93" fillId="0" borderId="0" xfId="2" applyNumberFormat="1" applyFont="1" applyAlignment="1">
      <alignment horizontal="center" vertical="center"/>
    </xf>
    <xf numFmtId="49" fontId="94" fillId="0" borderId="0" xfId="10" applyNumberFormat="1" applyFont="1" applyAlignment="1">
      <alignment horizontal="center" vertical="center"/>
    </xf>
    <xf numFmtId="4" fontId="94" fillId="0" borderId="0" xfId="10" applyNumberFormat="1" applyFont="1" applyAlignment="1">
      <alignment vertical="center"/>
    </xf>
    <xf numFmtId="0" fontId="94" fillId="0" borderId="0" xfId="10" applyFont="1" applyAlignment="1">
      <alignment vertical="center"/>
    </xf>
    <xf numFmtId="49" fontId="78" fillId="14" borderId="70" xfId="2" applyNumberFormat="1" applyFont="1" applyFill="1" applyBorder="1" applyAlignment="1">
      <alignment horizontal="center" vertical="center"/>
    </xf>
    <xf numFmtId="49" fontId="78" fillId="14" borderId="71" xfId="2" applyNumberFormat="1" applyFont="1" applyFill="1" applyBorder="1" applyAlignment="1">
      <alignment horizontal="center" vertical="center"/>
    </xf>
    <xf numFmtId="49" fontId="79" fillId="14" borderId="71" xfId="2" applyNumberFormat="1" applyFont="1" applyFill="1" applyBorder="1" applyAlignment="1">
      <alignment horizontal="center" vertical="center"/>
    </xf>
    <xf numFmtId="49" fontId="80" fillId="14" borderId="71" xfId="10" applyNumberFormat="1" applyFont="1" applyFill="1" applyBorder="1" applyAlignment="1">
      <alignment horizontal="center" vertical="center"/>
    </xf>
    <xf numFmtId="4" fontId="80" fillId="14" borderId="71" xfId="10" applyNumberFormat="1" applyFont="1" applyFill="1" applyBorder="1" applyAlignment="1">
      <alignment horizontal="center" vertical="center"/>
    </xf>
    <xf numFmtId="0" fontId="80" fillId="14" borderId="72" xfId="10" applyFont="1" applyFill="1" applyBorder="1" applyAlignment="1">
      <alignment vertical="center"/>
    </xf>
    <xf numFmtId="0" fontId="2" fillId="0" borderId="0" xfId="10"/>
    <xf numFmtId="49" fontId="81" fillId="0" borderId="73" xfId="2" applyNumberFormat="1" applyFont="1" applyBorder="1" applyAlignment="1">
      <alignment horizontal="center" vertical="center"/>
    </xf>
    <xf numFmtId="49" fontId="81" fillId="0" borderId="74" xfId="2" applyNumberFormat="1" applyFont="1" applyBorder="1" applyAlignment="1">
      <alignment horizontal="center" vertical="center"/>
    </xf>
    <xf numFmtId="49" fontId="82" fillId="0" borderId="74" xfId="2" applyNumberFormat="1" applyFont="1" applyBorder="1" applyAlignment="1">
      <alignment horizontal="center" vertical="center"/>
    </xf>
    <xf numFmtId="49" fontId="82" fillId="0" borderId="75" xfId="2" applyNumberFormat="1" applyFont="1" applyBorder="1" applyAlignment="1">
      <alignment horizontal="center" vertical="center"/>
    </xf>
    <xf numFmtId="49" fontId="84" fillId="0" borderId="76" xfId="9" applyNumberFormat="1" applyFont="1" applyBorder="1"/>
    <xf numFmtId="49" fontId="84" fillId="0" borderId="74" xfId="9" applyNumberFormat="1" applyFont="1" applyBorder="1"/>
    <xf numFmtId="49" fontId="84" fillId="0" borderId="74" xfId="10" applyNumberFormat="1" applyFont="1" applyBorder="1" applyAlignment="1">
      <alignment horizontal="center" vertical="center"/>
    </xf>
    <xf numFmtId="4" fontId="83" fillId="4" borderId="74" xfId="10" applyNumberFormat="1" applyFont="1" applyFill="1" applyBorder="1" applyAlignment="1">
      <alignment vertical="center"/>
    </xf>
    <xf numFmtId="49" fontId="84" fillId="0" borderId="77" xfId="9" applyNumberFormat="1" applyFont="1" applyBorder="1"/>
    <xf numFmtId="49" fontId="84" fillId="0" borderId="66" xfId="9" applyNumberFormat="1" applyFont="1" applyBorder="1"/>
    <xf numFmtId="4" fontId="33" fillId="14" borderId="71" xfId="10" applyNumberFormat="1" applyFont="1" applyFill="1" applyBorder="1" applyAlignment="1">
      <alignment vertical="center"/>
    </xf>
    <xf numFmtId="49" fontId="79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0" fontId="95" fillId="14" borderId="72" xfId="10" applyFont="1" applyFill="1" applyBorder="1" applyAlignment="1">
      <alignment vertical="center"/>
    </xf>
    <xf numFmtId="0" fontId="96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8" fillId="4" borderId="78" xfId="2" applyFont="1" applyFill="1" applyBorder="1" applyAlignment="1">
      <alignment vertical="center"/>
    </xf>
    <xf numFmtId="0" fontId="99" fillId="4" borderId="78" xfId="2" applyFont="1" applyFill="1" applyBorder="1" applyAlignment="1">
      <alignment vertical="center"/>
    </xf>
    <xf numFmtId="0" fontId="100" fillId="4" borderId="78" xfId="2" applyFont="1" applyFill="1" applyBorder="1" applyAlignment="1">
      <alignment vertical="center"/>
    </xf>
    <xf numFmtId="165" fontId="9" fillId="7" borderId="13" xfId="0" applyNumberFormat="1" applyFont="1" applyFill="1" applyBorder="1" applyAlignment="1">
      <alignment vertical="center"/>
    </xf>
    <xf numFmtId="165" fontId="26" fillId="5" borderId="16" xfId="0" applyNumberFormat="1" applyFont="1" applyFill="1" applyBorder="1" applyAlignment="1">
      <alignment vertical="center" wrapText="1"/>
    </xf>
    <xf numFmtId="165" fontId="4" fillId="16" borderId="79" xfId="2" applyNumberFormat="1" applyFont="1" applyFill="1" applyBorder="1" applyAlignment="1">
      <alignment vertical="center" wrapText="1"/>
    </xf>
    <xf numFmtId="165" fontId="26" fillId="5" borderId="17" xfId="0" applyNumberFormat="1" applyFont="1" applyFill="1" applyBorder="1" applyAlignment="1">
      <alignment vertical="center" wrapText="1"/>
    </xf>
    <xf numFmtId="165" fontId="20" fillId="6" borderId="14" xfId="0" applyNumberFormat="1" applyFont="1" applyFill="1" applyBorder="1" applyAlignment="1">
      <alignment vertical="center" wrapText="1"/>
    </xf>
    <xf numFmtId="165" fontId="20" fillId="6" borderId="26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19" xfId="0" applyNumberFormat="1" applyFont="1" applyFill="1" applyBorder="1" applyAlignment="1">
      <alignment vertical="center" wrapText="1"/>
    </xf>
    <xf numFmtId="165" fontId="26" fillId="5" borderId="19" xfId="0" applyNumberFormat="1" applyFont="1" applyFill="1" applyBorder="1" applyAlignment="1">
      <alignment vertical="center" wrapText="1"/>
    </xf>
    <xf numFmtId="165" fontId="26" fillId="5" borderId="21" xfId="0" applyNumberFormat="1" applyFont="1" applyFill="1" applyBorder="1" applyAlignment="1">
      <alignment vertical="center" wrapText="1"/>
    </xf>
    <xf numFmtId="165" fontId="26" fillId="5" borderId="8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81" xfId="0" applyNumberFormat="1" applyFont="1" applyFill="1" applyBorder="1" applyAlignment="1">
      <alignment vertical="center" wrapText="1"/>
    </xf>
    <xf numFmtId="165" fontId="20" fillId="6" borderId="14" xfId="0" applyNumberFormat="1" applyFont="1" applyFill="1" applyBorder="1" applyAlignment="1">
      <alignment vertical="center"/>
    </xf>
    <xf numFmtId="165" fontId="20" fillId="6" borderId="26" xfId="0" applyNumberFormat="1" applyFont="1" applyFill="1" applyBorder="1" applyAlignment="1">
      <alignment vertical="center"/>
    </xf>
    <xf numFmtId="3" fontId="23" fillId="6" borderId="26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80" xfId="0" applyNumberFormat="1" applyFont="1" applyBorder="1" applyAlignment="1">
      <alignment horizontal="center" vertical="center" wrapText="1"/>
    </xf>
    <xf numFmtId="164" fontId="101" fillId="0" borderId="88" xfId="0" applyNumberFormat="1" applyFont="1" applyBorder="1" applyAlignment="1">
      <alignment horizontal="center" vertical="center" wrapText="1"/>
    </xf>
    <xf numFmtId="164" fontId="49" fillId="2" borderId="89" xfId="0" applyNumberFormat="1" applyFont="1" applyFill="1" applyBorder="1" applyAlignment="1">
      <alignment horizontal="center" vertical="center" wrapText="1"/>
    </xf>
    <xf numFmtId="164" fontId="49" fillId="2" borderId="90" xfId="0" applyNumberFormat="1" applyFont="1" applyFill="1" applyBorder="1" applyAlignment="1">
      <alignment horizontal="center" vertical="center" wrapText="1"/>
    </xf>
    <xf numFmtId="164" fontId="49" fillId="2" borderId="91" xfId="0" applyNumberFormat="1" applyFont="1" applyFill="1" applyBorder="1" applyAlignment="1">
      <alignment horizontal="center" vertical="center" wrapText="1"/>
    </xf>
    <xf numFmtId="164" fontId="102" fillId="10" borderId="34" xfId="0" applyNumberFormat="1" applyFont="1" applyFill="1" applyBorder="1" applyAlignment="1">
      <alignment vertical="center" wrapText="1"/>
    </xf>
    <xf numFmtId="164" fontId="102" fillId="10" borderId="65" xfId="0" applyNumberFormat="1" applyFont="1" applyFill="1" applyBorder="1" applyAlignment="1">
      <alignment vertical="center" wrapText="1"/>
    </xf>
    <xf numFmtId="164" fontId="102" fillId="10" borderId="92" xfId="0" applyNumberFormat="1" applyFont="1" applyFill="1" applyBorder="1" applyAlignment="1">
      <alignment vertical="center" wrapText="1"/>
    </xf>
    <xf numFmtId="164" fontId="61" fillId="10" borderId="92" xfId="0" applyNumberFormat="1" applyFont="1" applyFill="1" applyBorder="1" applyAlignment="1">
      <alignment vertical="center" wrapText="1"/>
    </xf>
    <xf numFmtId="4" fontId="103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4" fillId="0" borderId="0" xfId="0" applyNumberFormat="1" applyFont="1"/>
    <xf numFmtId="164" fontId="42" fillId="0" borderId="0" xfId="0" applyNumberFormat="1" applyFont="1"/>
    <xf numFmtId="2" fontId="104" fillId="0" borderId="94" xfId="0" applyNumberFormat="1" applyFont="1" applyBorder="1"/>
    <xf numFmtId="49" fontId="26" fillId="11" borderId="95" xfId="3" applyNumberFormat="1" applyFont="1" applyFill="1" applyBorder="1" applyAlignment="1">
      <alignment horizontal="left" vertical="center" wrapText="1"/>
    </xf>
    <xf numFmtId="49" fontId="20" fillId="11" borderId="96" xfId="3" applyNumberFormat="1" applyFont="1" applyFill="1" applyBorder="1" applyAlignment="1">
      <alignment vertical="center" wrapText="1"/>
    </xf>
    <xf numFmtId="164" fontId="106" fillId="12" borderId="84" xfId="1" applyNumberFormat="1" applyFont="1" applyFill="1" applyBorder="1" applyAlignment="1">
      <alignment vertical="center"/>
    </xf>
    <xf numFmtId="49" fontId="26" fillId="11" borderId="29" xfId="3" applyNumberFormat="1" applyFont="1" applyFill="1" applyBorder="1" applyAlignment="1">
      <alignment horizontal="left" vertical="center" wrapText="1"/>
    </xf>
    <xf numFmtId="49" fontId="20" fillId="11" borderId="30" xfId="3" applyNumberFormat="1" applyFont="1" applyFill="1" applyBorder="1" applyAlignment="1">
      <alignment vertical="center" wrapText="1"/>
    </xf>
    <xf numFmtId="164" fontId="106" fillId="12" borderId="67" xfId="1" applyNumberFormat="1" applyFont="1" applyFill="1" applyBorder="1" applyAlignment="1">
      <alignment vertical="center"/>
    </xf>
    <xf numFmtId="49" fontId="26" fillId="7" borderId="31" xfId="3" applyNumberFormat="1" applyFont="1" applyFill="1" applyBorder="1" applyAlignment="1">
      <alignment horizontal="left" vertical="center" wrapText="1"/>
    </xf>
    <xf numFmtId="49" fontId="20" fillId="7" borderId="32" xfId="3" applyNumberFormat="1" applyFont="1" applyFill="1" applyBorder="1" applyAlignment="1">
      <alignment vertical="center" wrapText="1"/>
    </xf>
    <xf numFmtId="164" fontId="106" fillId="0" borderId="97" xfId="1" applyNumberFormat="1" applyFont="1" applyBorder="1" applyAlignment="1">
      <alignment vertical="center"/>
    </xf>
    <xf numFmtId="164" fontId="76" fillId="9" borderId="98" xfId="1" applyNumberFormat="1" applyFont="1" applyFill="1" applyBorder="1" applyAlignment="1">
      <alignment horizontal="right" vertical="center"/>
    </xf>
    <xf numFmtId="164" fontId="53" fillId="9" borderId="86" xfId="1" applyNumberFormat="1" applyFont="1" applyFill="1" applyBorder="1" applyAlignment="1">
      <alignment horizontal="right" vertical="center"/>
    </xf>
    <xf numFmtId="0" fontId="107" fillId="0" borderId="0" xfId="1" applyFont="1"/>
    <xf numFmtId="164" fontId="6" fillId="17" borderId="99" xfId="0" applyNumberFormat="1" applyFont="1" applyFill="1" applyBorder="1"/>
    <xf numFmtId="164" fontId="50" fillId="0" borderId="100" xfId="0" applyNumberFormat="1" applyFont="1" applyBorder="1"/>
    <xf numFmtId="164" fontId="6" fillId="17" borderId="19" xfId="0" applyNumberFormat="1" applyFont="1" applyFill="1" applyBorder="1"/>
    <xf numFmtId="164" fontId="50" fillId="0" borderId="101" xfId="0" applyNumberFormat="1" applyFont="1" applyBorder="1"/>
    <xf numFmtId="164" fontId="62" fillId="0" borderId="101" xfId="0" applyNumberFormat="1" applyFont="1" applyBorder="1"/>
    <xf numFmtId="164" fontId="6" fillId="0" borderId="101" xfId="0" applyNumberFormat="1" applyFont="1" applyBorder="1"/>
    <xf numFmtId="164" fontId="6" fillId="17" borderId="17" xfId="0" applyNumberFormat="1" applyFont="1" applyFill="1" applyBorder="1"/>
    <xf numFmtId="164" fontId="50" fillId="0" borderId="102" xfId="0" applyNumberFormat="1" applyFont="1" applyBorder="1"/>
    <xf numFmtId="164" fontId="62" fillId="0" borderId="102" xfId="0" applyNumberFormat="1" applyFont="1" applyBorder="1"/>
    <xf numFmtId="164" fontId="61" fillId="10" borderId="104" xfId="0" applyNumberFormat="1" applyFont="1" applyFill="1" applyBorder="1" applyAlignment="1">
      <alignment vertical="center" wrapText="1"/>
    </xf>
    <xf numFmtId="164" fontId="61" fillId="4" borderId="105" xfId="0" applyNumberFormat="1" applyFont="1" applyFill="1" applyBorder="1" applyAlignment="1">
      <alignment vertical="center" wrapText="1"/>
    </xf>
    <xf numFmtId="164" fontId="61" fillId="4" borderId="94" xfId="0" applyNumberFormat="1" applyFont="1" applyFill="1" applyBorder="1" applyAlignment="1">
      <alignment vertical="center" wrapText="1"/>
    </xf>
    <xf numFmtId="164" fontId="49" fillId="2" borderId="106" xfId="0" applyNumberFormat="1" applyFont="1" applyFill="1" applyBorder="1" applyAlignment="1">
      <alignment horizontal="center" vertical="center" wrapText="1"/>
    </xf>
    <xf numFmtId="164" fontId="49" fillId="2" borderId="107" xfId="0" applyNumberFormat="1" applyFont="1" applyFill="1" applyBorder="1" applyAlignment="1">
      <alignment horizontal="center" vertical="center" wrapText="1"/>
    </xf>
    <xf numFmtId="164" fontId="50" fillId="4" borderId="16" xfId="0" applyNumberFormat="1" applyFont="1" applyFill="1" applyBorder="1" applyAlignment="1">
      <alignment vertical="center"/>
    </xf>
    <xf numFmtId="164" fontId="50" fillId="4" borderId="108" xfId="0" applyNumberFormat="1" applyFont="1" applyFill="1" applyBorder="1" applyAlignment="1">
      <alignment vertical="center"/>
    </xf>
    <xf numFmtId="164" fontId="62" fillId="4" borderId="109" xfId="0" applyNumberFormat="1" applyFont="1" applyFill="1" applyBorder="1" applyAlignment="1">
      <alignment vertical="center"/>
    </xf>
    <xf numFmtId="164" fontId="50" fillId="4" borderId="19" xfId="0" applyNumberFormat="1" applyFont="1" applyFill="1" applyBorder="1" applyAlignment="1">
      <alignment vertical="center"/>
    </xf>
    <xf numFmtId="164" fontId="53" fillId="13" borderId="104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9" xfId="0" applyNumberFormat="1" applyFont="1" applyFill="1" applyBorder="1" applyAlignment="1">
      <alignment horizontal="center" vertical="top" wrapText="1"/>
    </xf>
    <xf numFmtId="164" fontId="49" fillId="2" borderId="90" xfId="0" applyNumberFormat="1" applyFont="1" applyFill="1" applyBorder="1" applyAlignment="1">
      <alignment horizontal="center" vertical="top" wrapText="1"/>
    </xf>
    <xf numFmtId="164" fontId="49" fillId="2" borderId="91" xfId="0" applyNumberFormat="1" applyFont="1" applyFill="1" applyBorder="1" applyAlignment="1">
      <alignment horizontal="center" vertical="top" wrapText="1"/>
    </xf>
    <xf numFmtId="164" fontId="49" fillId="2" borderId="112" xfId="0" applyNumberFormat="1" applyFont="1" applyFill="1" applyBorder="1" applyAlignment="1">
      <alignment horizontal="center" vertical="center" wrapText="1"/>
    </xf>
    <xf numFmtId="164" fontId="6" fillId="4" borderId="113" xfId="0" applyNumberFormat="1" applyFont="1" applyFill="1" applyBorder="1" applyAlignment="1">
      <alignment vertical="center"/>
    </xf>
    <xf numFmtId="164" fontId="50" fillId="4" borderId="17" xfId="0" applyNumberFormat="1" applyFont="1" applyFill="1" applyBorder="1" applyAlignment="1">
      <alignment vertical="center"/>
    </xf>
    <xf numFmtId="164" fontId="62" fillId="4" borderId="93" xfId="0" applyNumberFormat="1" applyFont="1" applyFill="1" applyBorder="1" applyAlignment="1">
      <alignment vertical="center"/>
    </xf>
    <xf numFmtId="164" fontId="55" fillId="7" borderId="8" xfId="3" applyNumberFormat="1" applyFont="1" applyFill="1" applyBorder="1" applyAlignment="1">
      <alignment vertical="center" wrapText="1"/>
    </xf>
    <xf numFmtId="164" fontId="55" fillId="7" borderId="8" xfId="3" applyNumberFormat="1" applyFont="1" applyFill="1" applyBorder="1" applyAlignment="1">
      <alignment horizontal="right" vertical="center" wrapText="1"/>
    </xf>
    <xf numFmtId="164" fontId="53" fillId="2" borderId="27" xfId="0" applyNumberFormat="1" applyFont="1" applyFill="1" applyBorder="1" applyAlignment="1">
      <alignment horizontal="right" vertical="top" wrapText="1"/>
    </xf>
    <xf numFmtId="164" fontId="53" fillId="11" borderId="24" xfId="3" applyNumberFormat="1" applyFont="1" applyFill="1" applyBorder="1" applyAlignment="1">
      <alignment vertical="center"/>
    </xf>
    <xf numFmtId="164" fontId="53" fillId="11" borderId="25" xfId="3" applyNumberFormat="1" applyFont="1" applyFill="1" applyBorder="1" applyAlignment="1">
      <alignment vertical="center"/>
    </xf>
    <xf numFmtId="164" fontId="35" fillId="7" borderId="25" xfId="3" applyNumberFormat="1" applyFont="1" applyFill="1" applyBorder="1" applyAlignment="1">
      <alignment vertical="center"/>
    </xf>
    <xf numFmtId="164" fontId="53" fillId="9" borderId="120" xfId="1" applyNumberFormat="1" applyFont="1" applyFill="1" applyBorder="1" applyAlignment="1">
      <alignment horizontal="right" vertical="center"/>
    </xf>
    <xf numFmtId="164" fontId="73" fillId="12" borderId="84" xfId="1" applyNumberFormat="1" applyFont="1" applyFill="1" applyBorder="1" applyAlignment="1">
      <alignment vertical="center"/>
    </xf>
    <xf numFmtId="164" fontId="73" fillId="12" borderId="67" xfId="1" applyNumberFormat="1" applyFont="1" applyFill="1" applyBorder="1" applyAlignment="1">
      <alignment vertical="center"/>
    </xf>
    <xf numFmtId="164" fontId="73" fillId="0" borderId="97" xfId="1" applyNumberFormat="1" applyFont="1" applyBorder="1" applyAlignment="1">
      <alignment vertical="center"/>
    </xf>
    <xf numFmtId="164" fontId="49" fillId="2" borderId="80" xfId="0" applyNumberFormat="1" applyFont="1" applyFill="1" applyBorder="1" applyAlignment="1">
      <alignment horizontal="center" vertical="top" wrapText="1"/>
    </xf>
    <xf numFmtId="164" fontId="73" fillId="12" borderId="121" xfId="1" applyNumberFormat="1" applyFont="1" applyFill="1" applyBorder="1" applyAlignment="1">
      <alignment vertical="center"/>
    </xf>
    <xf numFmtId="164" fontId="73" fillId="12" borderId="51" xfId="1" applyNumberFormat="1" applyFont="1" applyFill="1" applyBorder="1" applyAlignment="1">
      <alignment vertical="center"/>
    </xf>
    <xf numFmtId="164" fontId="73" fillId="17" borderId="88" xfId="1" applyNumberFormat="1" applyFont="1" applyFill="1" applyBorder="1" applyAlignment="1">
      <alignment vertical="center"/>
    </xf>
    <xf numFmtId="164" fontId="53" fillId="9" borderId="92" xfId="1" applyNumberFormat="1" applyFont="1" applyFill="1" applyBorder="1" applyAlignment="1">
      <alignment horizontal="right" vertical="center"/>
    </xf>
    <xf numFmtId="0" fontId="72" fillId="0" borderId="0" xfId="0" applyFont="1" applyAlignment="1">
      <alignment vertical="center"/>
    </xf>
    <xf numFmtId="0" fontId="72" fillId="0" borderId="0" xfId="0" applyFont="1"/>
    <xf numFmtId="49" fontId="109" fillId="0" borderId="0" xfId="0" applyNumberFormat="1" applyFont="1" applyAlignment="1">
      <alignment horizontal="center" vertical="center"/>
    </xf>
    <xf numFmtId="49" fontId="108" fillId="0" borderId="0" xfId="1" applyNumberFormat="1" applyFont="1" applyAlignment="1">
      <alignment horizontal="center" vertical="center"/>
    </xf>
    <xf numFmtId="4" fontId="108" fillId="0" borderId="0" xfId="1" applyNumberFormat="1" applyFont="1" applyAlignment="1">
      <alignment vertical="center"/>
    </xf>
    <xf numFmtId="0" fontId="108" fillId="0" borderId="0" xfId="1" applyFont="1" applyAlignment="1">
      <alignment vertical="center"/>
    </xf>
    <xf numFmtId="4" fontId="72" fillId="0" borderId="0" xfId="0" applyNumberFormat="1" applyFont="1"/>
    <xf numFmtId="49" fontId="58" fillId="4" borderId="9" xfId="0" applyNumberFormat="1" applyFont="1" applyFill="1" applyBorder="1" applyAlignment="1">
      <alignment horizontal="left" vertical="center"/>
    </xf>
    <xf numFmtId="2" fontId="59" fillId="4" borderId="124" xfId="0" applyNumberFormat="1" applyFont="1" applyFill="1" applyBorder="1" applyAlignment="1">
      <alignment horizontal="left" vertical="center"/>
    </xf>
    <xf numFmtId="164" fontId="6" fillId="4" borderId="125" xfId="0" applyNumberFormat="1" applyFont="1" applyFill="1" applyBorder="1" applyAlignment="1">
      <alignment horizontal="right" vertical="center"/>
    </xf>
    <xf numFmtId="164" fontId="53" fillId="4" borderId="126" xfId="0" applyNumberFormat="1" applyFont="1" applyFill="1" applyBorder="1" applyAlignment="1">
      <alignment horizontal="right" vertical="center"/>
    </xf>
    <xf numFmtId="164" fontId="6" fillId="17" borderId="16" xfId="0" applyNumberFormat="1" applyFont="1" applyFill="1" applyBorder="1"/>
    <xf numFmtId="164" fontId="50" fillId="0" borderId="108" xfId="0" applyNumberFormat="1" applyFont="1" applyBorder="1"/>
    <xf numFmtId="164" fontId="62" fillId="0" borderId="88" xfId="0" applyNumberFormat="1" applyFont="1" applyBorder="1"/>
    <xf numFmtId="49" fontId="58" fillId="4" borderId="127" xfId="0" applyNumberFormat="1" applyFont="1" applyFill="1" applyBorder="1" applyAlignment="1">
      <alignment horizontal="left" vertical="center"/>
    </xf>
    <xf numFmtId="2" fontId="59" fillId="4" borderId="128" xfId="0" applyNumberFormat="1" applyFont="1" applyFill="1" applyBorder="1" applyAlignment="1">
      <alignment horizontal="left" vertical="center"/>
    </xf>
    <xf numFmtId="164" fontId="6" fillId="4" borderId="129" xfId="0" applyNumberFormat="1" applyFont="1" applyFill="1" applyBorder="1" applyAlignment="1">
      <alignment horizontal="right" vertical="center"/>
    </xf>
    <xf numFmtId="164" fontId="53" fillId="4" borderId="130" xfId="0" applyNumberFormat="1" applyFont="1" applyFill="1" applyBorder="1" applyAlignment="1">
      <alignment horizontal="right" vertical="center"/>
    </xf>
    <xf numFmtId="164" fontId="62" fillId="0" borderId="100" xfId="0" applyNumberFormat="1" applyFont="1" applyBorder="1"/>
    <xf numFmtId="2" fontId="59" fillId="4" borderId="47" xfId="0" applyNumberFormat="1" applyFont="1" applyFill="1" applyBorder="1" applyAlignment="1">
      <alignment vertical="center"/>
    </xf>
    <xf numFmtId="2" fontId="59" fillId="4" borderId="45" xfId="0" applyNumberFormat="1" applyFont="1" applyFill="1" applyBorder="1" applyAlignment="1">
      <alignment vertical="center"/>
    </xf>
    <xf numFmtId="164" fontId="61" fillId="10" borderId="103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164" fontId="49" fillId="2" borderId="13" xfId="0" applyNumberFormat="1" applyFont="1" applyFill="1" applyBorder="1" applyAlignment="1">
      <alignment horizontal="center" vertical="center" wrapText="1"/>
    </xf>
    <xf numFmtId="0" fontId="100" fillId="4" borderId="78" xfId="2" applyFont="1" applyFill="1" applyBorder="1" applyAlignment="1">
      <alignment horizontal="right" vertical="center"/>
    </xf>
    <xf numFmtId="0" fontId="51" fillId="0" borderId="0" xfId="3" applyFont="1" applyAlignment="1">
      <alignment horizontal="left" vertical="center" wrapText="1"/>
    </xf>
    <xf numFmtId="2" fontId="48" fillId="2" borderId="27" xfId="0" applyNumberFormat="1" applyFont="1" applyFill="1" applyBorder="1" applyAlignment="1">
      <alignment horizontal="left" vertical="center" wrapText="1"/>
    </xf>
    <xf numFmtId="0" fontId="25" fillId="5" borderId="21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87" xfId="0" applyFont="1" applyBorder="1" applyAlignment="1">
      <alignment horizontal="left" vertical="center"/>
    </xf>
    <xf numFmtId="0" fontId="25" fillId="5" borderId="17" xfId="0" applyFont="1" applyFill="1" applyBorder="1" applyAlignment="1">
      <alignment horizontal="left" vertical="center" wrapText="1"/>
    </xf>
    <xf numFmtId="0" fontId="25" fillId="6" borderId="14" xfId="0" applyFont="1" applyFill="1" applyBorder="1" applyAlignment="1">
      <alignment horizontal="left" vertical="center"/>
    </xf>
    <xf numFmtId="0" fontId="25" fillId="6" borderId="1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justify"/>
    </xf>
    <xf numFmtId="0" fontId="17" fillId="5" borderId="13" xfId="0" applyFont="1" applyFill="1" applyBorder="1" applyAlignment="1">
      <alignment horizontal="justify" vertical="center"/>
    </xf>
    <xf numFmtId="0" fontId="20" fillId="6" borderId="14" xfId="0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left" vertical="center" wrapText="1"/>
    </xf>
    <xf numFmtId="0" fontId="97" fillId="0" borderId="0" xfId="2" applyFont="1" applyAlignment="1">
      <alignment horizontal="justify" vertical="center"/>
    </xf>
    <xf numFmtId="0" fontId="96" fillId="4" borderId="0" xfId="2" applyFont="1" applyFill="1" applyAlignment="1">
      <alignment horizontal="justify" vertical="center"/>
    </xf>
    <xf numFmtId="0" fontId="17" fillId="0" borderId="13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49" fontId="79" fillId="14" borderId="70" xfId="2" applyNumberFormat="1" applyFont="1" applyFill="1" applyBorder="1" applyAlignment="1">
      <alignment horizontal="left" vertical="center"/>
    </xf>
    <xf numFmtId="0" fontId="55" fillId="0" borderId="13" xfId="3" applyFont="1" applyBorder="1" applyAlignment="1">
      <alignment horizontal="center" vertical="center"/>
    </xf>
    <xf numFmtId="0" fontId="4" fillId="4" borderId="49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4" fillId="3" borderId="49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2" xfId="2" applyFont="1" applyFill="1" applyBorder="1" applyAlignment="1">
      <alignment horizontal="left" vertical="center" wrapText="1"/>
    </xf>
    <xf numFmtId="0" fontId="4" fillId="4" borderId="62" xfId="0" applyFont="1" applyFill="1" applyBorder="1" applyAlignment="1">
      <alignment horizontal="left" vertical="center" wrapText="1"/>
    </xf>
    <xf numFmtId="0" fontId="4" fillId="4" borderId="63" xfId="0" applyFont="1" applyFill="1" applyBorder="1" applyAlignment="1">
      <alignment horizontal="left" vertical="center" wrapText="1"/>
    </xf>
    <xf numFmtId="2" fontId="48" fillId="2" borderId="27" xfId="0" applyNumberFormat="1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41" xfId="0" applyNumberFormat="1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56" xfId="0" applyFont="1" applyFill="1" applyBorder="1" applyAlignment="1">
      <alignment horizontal="left" vertical="center" wrapText="1"/>
    </xf>
    <xf numFmtId="164" fontId="51" fillId="8" borderId="14" xfId="3" applyNumberFormat="1" applyFont="1" applyFill="1" applyBorder="1" applyAlignment="1">
      <alignment horizontal="right" vertical="center" wrapText="1"/>
    </xf>
    <xf numFmtId="164" fontId="51" fillId="8" borderId="41" xfId="3" applyNumberFormat="1" applyFont="1" applyFill="1" applyBorder="1" applyAlignment="1">
      <alignment horizontal="right" vertical="center" wrapText="1"/>
    </xf>
    <xf numFmtId="2" fontId="48" fillId="2" borderId="27" xfId="0" applyNumberFormat="1" applyFont="1" applyFill="1" applyBorder="1" applyAlignment="1">
      <alignment horizontal="left" vertical="top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59" fillId="4" borderId="18" xfId="0" applyNumberFormat="1" applyFont="1" applyFill="1" applyBorder="1" applyAlignment="1">
      <alignment horizontal="left" vertical="center"/>
    </xf>
    <xf numFmtId="2" fontId="59" fillId="4" borderId="48" xfId="0" applyNumberFormat="1" applyFont="1" applyFill="1" applyBorder="1" applyAlignment="1">
      <alignment horizontal="left" vertical="center"/>
    </xf>
    <xf numFmtId="0" fontId="41" fillId="10" borderId="39" xfId="0" applyFont="1" applyFill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41" fillId="10" borderId="3" xfId="0" applyFont="1" applyFill="1" applyBorder="1" applyAlignment="1">
      <alignment horizontal="left" vertical="center" wrapText="1"/>
    </xf>
    <xf numFmtId="0" fontId="41" fillId="4" borderId="4" xfId="0" applyFont="1" applyFill="1" applyBorder="1" applyAlignment="1">
      <alignment horizontal="left" vertical="center" wrapText="1"/>
    </xf>
    <xf numFmtId="0" fontId="41" fillId="4" borderId="64" xfId="0" applyFont="1" applyFill="1" applyBorder="1" applyAlignment="1">
      <alignment horizontal="left" vertical="center" wrapText="1"/>
    </xf>
    <xf numFmtId="2" fontId="50" fillId="0" borderId="4" xfId="0" applyNumberFormat="1" applyFont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49" fontId="55" fillId="6" borderId="50" xfId="3" applyNumberFormat="1" applyFont="1" applyFill="1" applyBorder="1" applyAlignment="1">
      <alignment horizontal="left" vertical="center" wrapText="1"/>
    </xf>
    <xf numFmtId="49" fontId="55" fillId="6" borderId="46" xfId="3" applyNumberFormat="1" applyFont="1" applyFill="1" applyBorder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2" fontId="59" fillId="4" borderId="122" xfId="0" applyNumberFormat="1" applyFont="1" applyFill="1" applyBorder="1" applyAlignment="1">
      <alignment horizontal="left" vertical="center"/>
    </xf>
    <xf numFmtId="2" fontId="59" fillId="4" borderId="123" xfId="0" applyNumberFormat="1" applyFont="1" applyFill="1" applyBorder="1" applyAlignment="1">
      <alignment horizontal="left" vertical="center"/>
    </xf>
    <xf numFmtId="2" fontId="48" fillId="2" borderId="111" xfId="0" applyNumberFormat="1" applyFont="1" applyFill="1" applyBorder="1" applyAlignment="1">
      <alignment horizontal="left" vertical="center" wrapText="1"/>
    </xf>
    <xf numFmtId="2" fontId="48" fillId="2" borderId="110" xfId="0" applyNumberFormat="1" applyFont="1" applyFill="1" applyBorder="1" applyAlignment="1">
      <alignment horizontal="left" vertical="center" wrapText="1"/>
    </xf>
    <xf numFmtId="2" fontId="48" fillId="2" borderId="46" xfId="0" applyNumberFormat="1" applyFont="1" applyFill="1" applyBorder="1" applyAlignment="1">
      <alignment horizontal="left" vertical="center" wrapText="1"/>
    </xf>
    <xf numFmtId="0" fontId="41" fillId="10" borderId="85" xfId="0" applyFont="1" applyFill="1" applyBorder="1" applyAlignment="1">
      <alignment horizontal="left" vertical="center" wrapText="1"/>
    </xf>
    <xf numFmtId="0" fontId="41" fillId="10" borderId="83" xfId="0" applyFont="1" applyFill="1" applyBorder="1" applyAlignment="1">
      <alignment horizontal="left" vertical="center" wrapText="1"/>
    </xf>
    <xf numFmtId="49" fontId="26" fillId="11" borderId="116" xfId="3" applyNumberFormat="1" applyFont="1" applyFill="1" applyBorder="1" applyAlignment="1">
      <alignment horizontal="left" vertical="center" wrapText="1"/>
    </xf>
    <xf numFmtId="49" fontId="26" fillId="11" borderId="117" xfId="3" applyNumberFormat="1" applyFont="1" applyFill="1" applyBorder="1" applyAlignment="1">
      <alignment horizontal="left" vertical="center" wrapText="1"/>
    </xf>
    <xf numFmtId="49" fontId="26" fillId="11" borderId="49" xfId="3" applyNumberFormat="1" applyFont="1" applyFill="1" applyBorder="1" applyAlignment="1">
      <alignment horizontal="left" vertical="center" wrapText="1"/>
    </xf>
    <xf numFmtId="49" fontId="26" fillId="11" borderId="115" xfId="3" applyNumberFormat="1" applyFont="1" applyFill="1" applyBorder="1" applyAlignment="1">
      <alignment horizontal="left" vertical="center" wrapText="1"/>
    </xf>
    <xf numFmtId="49" fontId="27" fillId="7" borderId="118" xfId="3" applyNumberFormat="1" applyFont="1" applyFill="1" applyBorder="1" applyAlignment="1">
      <alignment horizontal="left" vertical="center" wrapText="1"/>
    </xf>
    <xf numFmtId="49" fontId="27" fillId="7" borderId="119" xfId="3" applyNumberFormat="1" applyFont="1" applyFill="1" applyBorder="1" applyAlignment="1">
      <alignment horizontal="left" vertical="center" wrapText="1"/>
    </xf>
    <xf numFmtId="0" fontId="54" fillId="9" borderId="82" xfId="1" applyFont="1" applyFill="1" applyBorder="1" applyAlignment="1">
      <alignment horizontal="left" vertical="center"/>
    </xf>
    <xf numFmtId="0" fontId="54" fillId="9" borderId="85" xfId="1" applyFont="1" applyFill="1" applyBorder="1" applyAlignment="1">
      <alignment horizontal="left" vertical="center"/>
    </xf>
    <xf numFmtId="0" fontId="54" fillId="9" borderId="114" xfId="1" applyFont="1" applyFill="1" applyBorder="1" applyAlignment="1">
      <alignment horizontal="left" vertical="center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0" workbookViewId="0">
      <selection activeCell="H53" sqref="H53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275" t="s">
        <v>23</v>
      </c>
      <c r="B3" s="275"/>
      <c r="C3" s="275"/>
      <c r="D3" s="275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39" t="s">
        <v>121</v>
      </c>
      <c r="B5" s="140"/>
      <c r="C5" s="140"/>
      <c r="D5" s="140"/>
      <c r="E5" s="141">
        <v>390000</v>
      </c>
    </row>
    <row r="6" spans="1:6" s="3" customFormat="1" ht="15.75" customHeight="1" x14ac:dyDescent="0.25">
      <c r="A6" s="139" t="s">
        <v>129</v>
      </c>
      <c r="B6" s="140"/>
      <c r="C6" s="140"/>
      <c r="D6" s="140"/>
      <c r="E6" s="141">
        <v>151400</v>
      </c>
    </row>
    <row r="7" spans="1:6" s="3" customFormat="1" ht="15.75" customHeight="1" x14ac:dyDescent="0.25">
      <c r="A7" s="139" t="s">
        <v>133</v>
      </c>
      <c r="B7" s="140"/>
      <c r="C7" s="140"/>
      <c r="D7" s="140"/>
      <c r="E7" s="141">
        <v>2917332.48</v>
      </c>
      <c r="F7" s="256"/>
    </row>
    <row r="8" spans="1:6" s="3" customFormat="1" ht="15.75" customHeight="1" x14ac:dyDescent="0.25">
      <c r="A8" s="139" t="s">
        <v>137</v>
      </c>
      <c r="B8" s="140"/>
      <c r="C8" s="140"/>
      <c r="D8" s="140"/>
      <c r="E8" s="141">
        <v>168500</v>
      </c>
      <c r="F8" s="256"/>
    </row>
    <row r="9" spans="1:6" s="3" customFormat="1" ht="15.75" customHeight="1" x14ac:dyDescent="0.25">
      <c r="A9" s="139" t="s">
        <v>139</v>
      </c>
      <c r="B9" s="140"/>
      <c r="C9" s="140"/>
      <c r="D9" s="140"/>
      <c r="E9" s="141">
        <v>5000</v>
      </c>
      <c r="F9" s="256"/>
    </row>
    <row r="10" spans="1:6" s="3" customFormat="1" ht="15.75" customHeight="1" x14ac:dyDescent="0.25">
      <c r="A10" s="139" t="s">
        <v>141</v>
      </c>
      <c r="B10" s="140"/>
      <c r="C10" s="140"/>
      <c r="D10" s="140"/>
      <c r="E10" s="141">
        <v>0</v>
      </c>
      <c r="F10" s="256"/>
    </row>
    <row r="11" spans="1:6" s="3" customFormat="1" ht="15.75" customHeight="1" x14ac:dyDescent="0.25">
      <c r="A11" s="139" t="s">
        <v>142</v>
      </c>
      <c r="B11" s="140"/>
      <c r="C11" s="140"/>
      <c r="D11" s="140"/>
      <c r="E11" s="141">
        <f>SUM(E13:E14)</f>
        <v>28000</v>
      </c>
      <c r="F11" s="256"/>
    </row>
    <row r="12" spans="1:6" ht="15.75" customHeight="1" x14ac:dyDescent="0.25">
      <c r="A12" s="272" t="s">
        <v>118</v>
      </c>
      <c r="B12" s="272"/>
      <c r="C12" s="272"/>
      <c r="D12" s="272"/>
      <c r="E12" s="142"/>
    </row>
    <row r="13" spans="1:6" ht="15.75" customHeight="1" x14ac:dyDescent="0.25">
      <c r="A13" s="273" t="s">
        <v>119</v>
      </c>
      <c r="B13" s="273"/>
      <c r="C13" s="273"/>
      <c r="D13" s="273"/>
      <c r="E13" s="142">
        <v>28000</v>
      </c>
    </row>
    <row r="14" spans="1:6" ht="15.75" customHeight="1" thickBot="1" x14ac:dyDescent="0.3">
      <c r="A14" s="143" t="s">
        <v>120</v>
      </c>
      <c r="B14" s="144"/>
      <c r="C14" s="144"/>
      <c r="D14" s="145"/>
      <c r="E14" s="142">
        <v>0</v>
      </c>
    </row>
    <row r="15" spans="1:6" ht="15.75" customHeight="1" x14ac:dyDescent="0.25">
      <c r="A15" s="274" t="s">
        <v>24</v>
      </c>
      <c r="B15" s="274"/>
      <c r="C15" s="274"/>
      <c r="D15" s="274"/>
      <c r="E15" s="146">
        <f>SUM(E4:E11)</f>
        <v>88660232.480000004</v>
      </c>
    </row>
    <row r="16" spans="1:6" ht="15.75" customHeight="1" x14ac:dyDescent="0.25">
      <c r="A16" s="10"/>
      <c r="E16" s="142"/>
    </row>
    <row r="17" spans="1:7" ht="15.75" customHeight="1" x14ac:dyDescent="0.25">
      <c r="A17" s="275" t="s">
        <v>25</v>
      </c>
      <c r="B17" s="275"/>
      <c r="C17" s="275"/>
      <c r="D17" s="275"/>
      <c r="E17" s="59"/>
    </row>
    <row r="18" spans="1:7" ht="15.75" customHeight="1" x14ac:dyDescent="0.25">
      <c r="A18" s="9" t="s">
        <v>70</v>
      </c>
      <c r="E18" s="4">
        <v>96000000</v>
      </c>
    </row>
    <row r="19" spans="1:7" s="3" customFormat="1" ht="15.75" customHeight="1" x14ac:dyDescent="0.25">
      <c r="A19" s="139" t="s">
        <v>121</v>
      </c>
      <c r="B19" s="140"/>
      <c r="C19" s="140"/>
      <c r="D19" s="140"/>
      <c r="E19" s="141">
        <v>390000</v>
      </c>
    </row>
    <row r="20" spans="1:7" s="3" customFormat="1" ht="15.75" customHeight="1" x14ac:dyDescent="0.25">
      <c r="A20" s="139" t="s">
        <v>129</v>
      </c>
      <c r="B20" s="140"/>
      <c r="C20" s="140"/>
      <c r="D20" s="140"/>
      <c r="E20" s="141">
        <v>151400</v>
      </c>
    </row>
    <row r="21" spans="1:7" s="3" customFormat="1" ht="15.75" customHeight="1" x14ac:dyDescent="0.25">
      <c r="A21" s="139" t="s">
        <v>133</v>
      </c>
      <c r="B21" s="140"/>
      <c r="C21" s="140"/>
      <c r="D21" s="140"/>
      <c r="E21" s="141">
        <v>2917332.48</v>
      </c>
      <c r="F21" s="256"/>
    </row>
    <row r="22" spans="1:7" s="3" customFormat="1" ht="15.75" customHeight="1" x14ac:dyDescent="0.25">
      <c r="A22" s="139" t="s">
        <v>137</v>
      </c>
      <c r="B22" s="140"/>
      <c r="C22" s="140"/>
      <c r="D22" s="140"/>
      <c r="E22" s="141">
        <v>168500</v>
      </c>
      <c r="F22" s="256"/>
    </row>
    <row r="23" spans="1:7" s="3" customFormat="1" ht="15.75" customHeight="1" x14ac:dyDescent="0.25">
      <c r="A23" s="139" t="s">
        <v>139</v>
      </c>
      <c r="B23" s="140"/>
      <c r="C23" s="140"/>
      <c r="D23" s="140"/>
      <c r="E23" s="141">
        <v>5000</v>
      </c>
      <c r="F23" s="256"/>
    </row>
    <row r="24" spans="1:7" s="3" customFormat="1" ht="15.75" customHeight="1" x14ac:dyDescent="0.25">
      <c r="A24" s="139" t="s">
        <v>141</v>
      </c>
      <c r="B24" s="140"/>
      <c r="C24" s="140"/>
      <c r="D24" s="140"/>
      <c r="E24" s="141">
        <v>0</v>
      </c>
      <c r="F24" s="256"/>
    </row>
    <row r="25" spans="1:7" s="3" customFormat="1" ht="15.75" customHeight="1" x14ac:dyDescent="0.25">
      <c r="A25" s="139" t="s">
        <v>142</v>
      </c>
      <c r="B25" s="140"/>
      <c r="C25" s="140"/>
      <c r="D25" s="140"/>
      <c r="E25" s="141">
        <f>SUM(E27:E28)</f>
        <v>28000</v>
      </c>
      <c r="F25" s="256"/>
    </row>
    <row r="26" spans="1:7" ht="15.75" customHeight="1" x14ac:dyDescent="0.25">
      <c r="A26" s="272" t="s">
        <v>118</v>
      </c>
      <c r="B26" s="272"/>
      <c r="C26" s="272"/>
      <c r="D26" s="272"/>
      <c r="E26" s="142"/>
    </row>
    <row r="27" spans="1:7" ht="15.75" customHeight="1" x14ac:dyDescent="0.25">
      <c r="A27" s="273" t="s">
        <v>119</v>
      </c>
      <c r="B27" s="273"/>
      <c r="C27" s="273"/>
      <c r="D27" s="273"/>
      <c r="E27" s="142">
        <v>28000</v>
      </c>
    </row>
    <row r="28" spans="1:7" ht="15.75" customHeight="1" thickBot="1" x14ac:dyDescent="0.3">
      <c r="A28" s="143" t="s">
        <v>120</v>
      </c>
      <c r="B28" s="144"/>
      <c r="C28" s="144"/>
      <c r="D28" s="258"/>
      <c r="E28" s="142">
        <v>0</v>
      </c>
    </row>
    <row r="29" spans="1:7" ht="15.75" customHeight="1" x14ac:dyDescent="0.25">
      <c r="A29" s="274" t="s">
        <v>26</v>
      </c>
      <c r="B29" s="274"/>
      <c r="C29" s="274"/>
      <c r="D29" s="274"/>
      <c r="E29" s="82">
        <f>SUM(E18:E25)</f>
        <v>99660232.480000004</v>
      </c>
    </row>
    <row r="30" spans="1:7" ht="15.75" customHeight="1" x14ac:dyDescent="0.25">
      <c r="A30" s="10"/>
      <c r="E30" s="62"/>
    </row>
    <row r="31" spans="1:7" ht="15.75" customHeight="1" x14ac:dyDescent="0.25">
      <c r="A31" s="275" t="s">
        <v>27</v>
      </c>
      <c r="B31" s="275"/>
      <c r="C31" s="275"/>
      <c r="D31" s="275"/>
      <c r="E31" s="60"/>
    </row>
    <row r="32" spans="1:7" ht="15.75" customHeight="1" x14ac:dyDescent="0.25">
      <c r="A32" s="268" t="s">
        <v>71</v>
      </c>
      <c r="B32" s="268"/>
      <c r="C32" s="268"/>
      <c r="D32" s="268"/>
      <c r="E32" s="81">
        <v>12601698.970000001</v>
      </c>
      <c r="G32" s="255"/>
    </row>
    <row r="33" spans="1:7" ht="15.75" customHeight="1" x14ac:dyDescent="0.25">
      <c r="A33" s="268" t="s">
        <v>72</v>
      </c>
      <c r="B33" s="268"/>
      <c r="C33" s="268"/>
      <c r="D33" s="268"/>
      <c r="E33" s="62">
        <v>-1601698.97</v>
      </c>
      <c r="G33" s="255"/>
    </row>
    <row r="34" spans="1:7" ht="15.75" customHeight="1" x14ac:dyDescent="0.25">
      <c r="A34" s="139" t="s">
        <v>136</v>
      </c>
      <c r="B34" s="140"/>
      <c r="C34" s="140"/>
      <c r="D34" s="140"/>
      <c r="E34" s="62">
        <v>-6488.21</v>
      </c>
    </row>
    <row r="35" spans="1:7" s="3" customFormat="1" ht="15.75" customHeight="1" thickBot="1" x14ac:dyDescent="0.3">
      <c r="A35" s="139" t="s">
        <v>134</v>
      </c>
      <c r="B35" s="140"/>
      <c r="C35" s="140"/>
      <c r="D35" s="140"/>
      <c r="E35" s="141">
        <v>6488.21</v>
      </c>
    </row>
    <row r="36" spans="1:7" ht="15.75" customHeight="1" x14ac:dyDescent="0.25">
      <c r="A36" s="269" t="s">
        <v>28</v>
      </c>
      <c r="B36" s="269"/>
      <c r="C36" s="269"/>
      <c r="D36" s="269"/>
      <c r="E36" s="82">
        <f>SUM(E32:E35)</f>
        <v>11000000</v>
      </c>
    </row>
    <row r="37" spans="1:7" ht="15.75" customHeight="1" x14ac:dyDescent="0.25"/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21" customHeight="1" thickBot="1" x14ac:dyDescent="0.3">
      <c r="A44" s="5" t="s">
        <v>29</v>
      </c>
      <c r="B44" s="6"/>
      <c r="C44" s="6"/>
      <c r="D44" s="6"/>
      <c r="E44" s="7"/>
    </row>
    <row r="45" spans="1:7" ht="15.75" customHeight="1" thickBot="1" x14ac:dyDescent="0.3">
      <c r="A45" s="270" t="s">
        <v>30</v>
      </c>
      <c r="B45" s="270"/>
      <c r="C45" s="61" t="s">
        <v>73</v>
      </c>
      <c r="D45" s="61" t="s">
        <v>122</v>
      </c>
      <c r="E45" s="161" t="s">
        <v>123</v>
      </c>
    </row>
    <row r="46" spans="1:7" ht="15.75" customHeight="1" x14ac:dyDescent="0.25">
      <c r="A46" s="271" t="s">
        <v>74</v>
      </c>
      <c r="B46" s="271"/>
      <c r="C46" s="147">
        <f>SUM(E4)</f>
        <v>85000000</v>
      </c>
      <c r="D46" s="147">
        <f>SUM(E5+E6+E7+E8+E9+E10+E11)</f>
        <v>3660232.48</v>
      </c>
      <c r="E46" s="148">
        <f>SUM(C46+D46)</f>
        <v>88660232.480000004</v>
      </c>
    </row>
    <row r="47" spans="1:7" ht="15.75" customHeight="1" thickBot="1" x14ac:dyDescent="0.3">
      <c r="A47" s="265" t="s">
        <v>75</v>
      </c>
      <c r="B47" s="265"/>
      <c r="C47" s="149">
        <f>SUM(E18)</f>
        <v>96000000</v>
      </c>
      <c r="D47" s="149">
        <f>SUM(E19+E20+E21+E22+E23+E24+E25)</f>
        <v>3660232.48</v>
      </c>
      <c r="E47" s="148">
        <f>SUM(C47+D47)</f>
        <v>99660232.480000004</v>
      </c>
    </row>
    <row r="48" spans="1:7" ht="15.75" customHeight="1" thickBot="1" x14ac:dyDescent="0.3">
      <c r="A48" s="266" t="s">
        <v>31</v>
      </c>
      <c r="B48" s="266"/>
      <c r="C48" s="150">
        <f>SUM(C46-C47)</f>
        <v>-11000000</v>
      </c>
      <c r="D48" s="150">
        <f t="shared" ref="D48:E48" si="0">SUM(D46-D47)</f>
        <v>0</v>
      </c>
      <c r="E48" s="151">
        <f t="shared" si="0"/>
        <v>-11000000</v>
      </c>
    </row>
    <row r="49" spans="1:5" ht="15.75" customHeight="1" thickBot="1" x14ac:dyDescent="0.3">
      <c r="A49" s="11"/>
      <c r="B49" s="11"/>
      <c r="C49" s="11"/>
      <c r="D49" s="152"/>
      <c r="E49" s="12"/>
    </row>
    <row r="50" spans="1:5" ht="15.75" customHeight="1" thickBot="1" x14ac:dyDescent="0.3">
      <c r="A50" s="267" t="s">
        <v>32</v>
      </c>
      <c r="B50" s="267"/>
      <c r="C50" s="61" t="s">
        <v>73</v>
      </c>
      <c r="D50" s="61" t="s">
        <v>122</v>
      </c>
      <c r="E50" s="161" t="s">
        <v>123</v>
      </c>
    </row>
    <row r="51" spans="1:5" ht="25.5" customHeight="1" x14ac:dyDescent="0.25">
      <c r="A51" s="13" t="s">
        <v>33</v>
      </c>
      <c r="B51" s="14" t="s">
        <v>34</v>
      </c>
      <c r="C51" s="35">
        <f>SUM(E32)</f>
        <v>12601698.970000001</v>
      </c>
      <c r="D51" s="15">
        <f>SUM(E34)</f>
        <v>-6488.21</v>
      </c>
      <c r="E51" s="148">
        <f>SUM(C51+D51)</f>
        <v>12595210.76</v>
      </c>
    </row>
    <row r="52" spans="1:5" ht="25.5" customHeight="1" x14ac:dyDescent="0.25">
      <c r="A52" s="13" t="s">
        <v>57</v>
      </c>
      <c r="B52" s="14" t="s">
        <v>43</v>
      </c>
      <c r="C52" s="15">
        <v>0</v>
      </c>
      <c r="D52" s="15">
        <v>0</v>
      </c>
      <c r="E52" s="148">
        <f>SUM(C52+D52)</f>
        <v>0</v>
      </c>
    </row>
    <row r="53" spans="1:5" ht="25.5" customHeight="1" x14ac:dyDescent="0.25">
      <c r="A53" s="13" t="s">
        <v>35</v>
      </c>
      <c r="B53" s="14" t="s">
        <v>36</v>
      </c>
      <c r="C53" s="153">
        <f>SUM(E33)</f>
        <v>-1601698.97</v>
      </c>
      <c r="D53" s="154">
        <f>SUM(E35)</f>
        <v>6488.21</v>
      </c>
      <c r="E53" s="148">
        <f>SUM(C53+D53)</f>
        <v>-1595210.76</v>
      </c>
    </row>
    <row r="54" spans="1:5" ht="15.75" customHeight="1" thickBot="1" x14ac:dyDescent="0.3">
      <c r="A54" s="16" t="s">
        <v>37</v>
      </c>
      <c r="B54" s="17" t="s">
        <v>38</v>
      </c>
      <c r="C54" s="18">
        <v>0</v>
      </c>
      <c r="D54" s="18">
        <v>0</v>
      </c>
      <c r="E54" s="148">
        <f>SUM(C54+D54)</f>
        <v>0</v>
      </c>
    </row>
    <row r="55" spans="1:5" ht="15.75" customHeight="1" thickBot="1" x14ac:dyDescent="0.3">
      <c r="A55" s="267" t="s">
        <v>39</v>
      </c>
      <c r="B55" s="267"/>
      <c r="C55" s="150">
        <f>SUM(C51:C54)</f>
        <v>11000000</v>
      </c>
      <c r="D55" s="150">
        <f t="shared" ref="D55:E55" si="1">SUM(D51:D54)</f>
        <v>0</v>
      </c>
      <c r="E55" s="151">
        <f t="shared" si="1"/>
        <v>11000000</v>
      </c>
    </row>
    <row r="56" spans="1:5" ht="15.75" customHeight="1" thickBot="1" x14ac:dyDescent="0.3">
      <c r="A56" s="19"/>
      <c r="B56" s="19"/>
      <c r="C56" s="20"/>
      <c r="D56" s="20"/>
      <c r="E56" s="21"/>
    </row>
    <row r="57" spans="1:5" ht="15.75" customHeight="1" thickBot="1" x14ac:dyDescent="0.3">
      <c r="A57" s="267" t="s">
        <v>40</v>
      </c>
      <c r="B57" s="267"/>
      <c r="C57" s="61" t="s">
        <v>73</v>
      </c>
      <c r="D57" s="61" t="s">
        <v>122</v>
      </c>
      <c r="E57" s="161" t="s">
        <v>123</v>
      </c>
    </row>
    <row r="58" spans="1:5" ht="15.75" customHeight="1" x14ac:dyDescent="0.25">
      <c r="A58" s="261" t="s">
        <v>41</v>
      </c>
      <c r="B58" s="261"/>
      <c r="C58" s="155">
        <f>SUM(C46+C51+C52)</f>
        <v>97601698.969999999</v>
      </c>
      <c r="D58" s="155">
        <f t="shared" ref="D58:E58" si="2">SUM(D46+D51+D52)</f>
        <v>3653744.27</v>
      </c>
      <c r="E58" s="156">
        <f t="shared" si="2"/>
        <v>101255443.24000001</v>
      </c>
    </row>
    <row r="59" spans="1:5" ht="15.75" customHeight="1" thickBot="1" x14ac:dyDescent="0.3">
      <c r="A59" s="262" t="s">
        <v>42</v>
      </c>
      <c r="B59" s="262"/>
      <c r="C59" s="157">
        <f>SUM(C47-C53)</f>
        <v>97601698.969999999</v>
      </c>
      <c r="D59" s="157">
        <f t="shared" ref="D59:E59" si="3">SUM(D47-D53)</f>
        <v>3653744.27</v>
      </c>
      <c r="E59" s="158">
        <f t="shared" si="3"/>
        <v>101255443.24000001</v>
      </c>
    </row>
    <row r="60" spans="1:5" ht="15.75" customHeight="1" thickBot="1" x14ac:dyDescent="0.3">
      <c r="A60" s="263" t="s">
        <v>20</v>
      </c>
      <c r="B60" s="264"/>
      <c r="C60" s="159">
        <f>SUM(C58-C59)</f>
        <v>0</v>
      </c>
      <c r="D60" s="159">
        <f t="shared" ref="D60:E60" si="4">SUM(D58-D59)</f>
        <v>0</v>
      </c>
      <c r="E60" s="160">
        <f t="shared" si="4"/>
        <v>0</v>
      </c>
    </row>
  </sheetData>
  <mergeCells count="22">
    <mergeCell ref="A3:D3"/>
    <mergeCell ref="A12:D12"/>
    <mergeCell ref="A13:D13"/>
    <mergeCell ref="A15:D15"/>
    <mergeCell ref="A17:D17"/>
    <mergeCell ref="A33:D33"/>
    <mergeCell ref="A36:D36"/>
    <mergeCell ref="A45:B45"/>
    <mergeCell ref="A46:B46"/>
    <mergeCell ref="A26:D26"/>
    <mergeCell ref="A27:D27"/>
    <mergeCell ref="A29:D29"/>
    <mergeCell ref="A31:D31"/>
    <mergeCell ref="A32:D32"/>
    <mergeCell ref="A58:B58"/>
    <mergeCell ref="A59:B59"/>
    <mergeCell ref="A60:B60"/>
    <mergeCell ref="A47:B47"/>
    <mergeCell ref="A48:B48"/>
    <mergeCell ref="A50:B50"/>
    <mergeCell ref="A55:B55"/>
    <mergeCell ref="A57:B57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workbookViewId="0">
      <selection activeCell="N21" sqref="N21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9.28515625" customWidth="1"/>
  </cols>
  <sheetData>
    <row r="1" spans="1:14" s="3" customFormat="1" ht="19.899999999999999" customHeight="1" x14ac:dyDescent="0.25">
      <c r="A1" s="105" t="s">
        <v>113</v>
      </c>
      <c r="B1" s="106"/>
      <c r="C1" s="106"/>
      <c r="D1" s="106"/>
      <c r="E1" s="107"/>
      <c r="F1" s="107"/>
      <c r="G1" s="108"/>
      <c r="H1" s="108"/>
      <c r="I1" s="108"/>
      <c r="J1" s="108"/>
      <c r="K1" s="108"/>
      <c r="L1" s="109"/>
      <c r="M1" s="109"/>
      <c r="N1" s="110"/>
    </row>
    <row r="2" spans="1:14" s="3" customFormat="1" ht="3" customHeight="1" x14ac:dyDescent="0.25">
      <c r="A2" s="105"/>
      <c r="B2" s="106"/>
      <c r="C2" s="106"/>
      <c r="D2" s="106"/>
      <c r="E2" s="107"/>
      <c r="F2" s="107"/>
      <c r="G2" s="108"/>
      <c r="H2" s="108"/>
      <c r="I2" s="108"/>
      <c r="J2" s="108"/>
      <c r="K2" s="108"/>
      <c r="L2" s="109"/>
      <c r="M2" s="109"/>
      <c r="N2" s="110"/>
    </row>
    <row r="3" spans="1:14" s="3" customFormat="1" ht="15.75" customHeight="1" thickBot="1" x14ac:dyDescent="0.3">
      <c r="A3" s="111" t="s">
        <v>135</v>
      </c>
      <c r="B3" s="112"/>
      <c r="C3" s="112"/>
      <c r="D3" s="112"/>
      <c r="E3" s="112"/>
      <c r="F3" s="112"/>
      <c r="G3" s="113"/>
      <c r="H3" s="113"/>
      <c r="I3" s="113"/>
      <c r="J3" s="113"/>
      <c r="K3" s="113"/>
      <c r="L3" s="114"/>
      <c r="M3" s="114"/>
      <c r="N3" s="115"/>
    </row>
    <row r="4" spans="1:14" s="122" customFormat="1" ht="15.75" customHeight="1" thickBot="1" x14ac:dyDescent="0.3">
      <c r="A4" s="116" t="s">
        <v>97</v>
      </c>
      <c r="B4" s="117" t="s">
        <v>98</v>
      </c>
      <c r="C4" s="117" t="s">
        <v>99</v>
      </c>
      <c r="D4" s="117" t="s">
        <v>100</v>
      </c>
      <c r="E4" s="117" t="s">
        <v>101</v>
      </c>
      <c r="F4" s="118" t="s">
        <v>102</v>
      </c>
      <c r="G4" s="119" t="s">
        <v>103</v>
      </c>
      <c r="H4" s="119" t="s">
        <v>104</v>
      </c>
      <c r="I4" s="119" t="s">
        <v>105</v>
      </c>
      <c r="J4" s="119" t="s">
        <v>106</v>
      </c>
      <c r="K4" s="119" t="s">
        <v>107</v>
      </c>
      <c r="L4" s="120" t="s">
        <v>108</v>
      </c>
      <c r="M4" s="120" t="s">
        <v>109</v>
      </c>
      <c r="N4" s="121" t="s">
        <v>110</v>
      </c>
    </row>
    <row r="5" spans="1:14" s="122" customFormat="1" ht="15" customHeight="1" x14ac:dyDescent="0.25">
      <c r="A5" s="123" t="s">
        <v>111</v>
      </c>
      <c r="B5" s="124" t="s">
        <v>111</v>
      </c>
      <c r="C5" s="125"/>
      <c r="D5" s="125">
        <v>231</v>
      </c>
      <c r="E5" s="126"/>
      <c r="F5" s="127" t="s">
        <v>114</v>
      </c>
      <c r="G5" s="128" t="s">
        <v>115</v>
      </c>
      <c r="H5" s="129">
        <v>0</v>
      </c>
      <c r="I5" s="129" t="s">
        <v>117</v>
      </c>
      <c r="J5" s="129">
        <v>0</v>
      </c>
      <c r="K5" s="129">
        <v>0</v>
      </c>
      <c r="L5" s="130">
        <v>28000</v>
      </c>
      <c r="M5" s="130">
        <v>0</v>
      </c>
      <c r="N5" s="131" t="s">
        <v>143</v>
      </c>
    </row>
    <row r="6" spans="1:14" s="122" customFormat="1" ht="15" customHeight="1" thickBot="1" x14ac:dyDescent="0.3">
      <c r="A6" s="99" t="s">
        <v>111</v>
      </c>
      <c r="B6" s="100" t="s">
        <v>111</v>
      </c>
      <c r="C6" s="125"/>
      <c r="D6" s="125">
        <v>231</v>
      </c>
      <c r="E6" s="126"/>
      <c r="F6" s="128" t="s">
        <v>116</v>
      </c>
      <c r="G6" s="128" t="s">
        <v>21</v>
      </c>
      <c r="H6" s="129">
        <v>0</v>
      </c>
      <c r="I6" s="129" t="s">
        <v>117</v>
      </c>
      <c r="J6" s="129">
        <v>0</v>
      </c>
      <c r="K6" s="129">
        <v>0</v>
      </c>
      <c r="L6" s="130">
        <v>0</v>
      </c>
      <c r="M6" s="130">
        <v>28000</v>
      </c>
      <c r="N6" s="132" t="s">
        <v>144</v>
      </c>
    </row>
    <row r="7" spans="1:14" s="101" customFormat="1" ht="14.1" customHeight="1" thickBot="1" x14ac:dyDescent="0.25">
      <c r="A7" s="276" t="s">
        <v>112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133">
        <f>SUM(L5:L6)</f>
        <v>28000</v>
      </c>
      <c r="M7" s="133">
        <f>SUM(M5:M6)</f>
        <v>28000</v>
      </c>
      <c r="N7" s="138"/>
    </row>
    <row r="8" spans="1:14" s="137" customFormat="1" ht="4.9000000000000004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5"/>
      <c r="M8" s="135"/>
      <c r="N8" s="136"/>
    </row>
    <row r="9" spans="1:14" s="137" customFormat="1" ht="7.9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5"/>
      <c r="M9" s="135"/>
      <c r="N9" s="136"/>
    </row>
    <row r="10" spans="1:14" x14ac:dyDescent="0.25">
      <c r="A10" s="102" t="s">
        <v>20</v>
      </c>
      <c r="B10" s="102"/>
      <c r="C10" s="102"/>
      <c r="D10" s="102"/>
      <c r="E10" s="103"/>
      <c r="F10" s="104"/>
      <c r="G10" s="1"/>
      <c r="H10" s="1"/>
      <c r="I10" s="1"/>
      <c r="J10" s="1"/>
      <c r="K10" s="1"/>
      <c r="L10" s="1"/>
      <c r="M10" s="1"/>
      <c r="N10" s="1"/>
    </row>
    <row r="11" spans="1:14" s="234" customFormat="1" x14ac:dyDescent="0.25">
      <c r="A11" s="235"/>
      <c r="B11" s="235"/>
      <c r="C11" s="235"/>
      <c r="D11" s="235"/>
      <c r="E11" s="235"/>
      <c r="F11" s="235"/>
      <c r="G11" s="236"/>
      <c r="H11" s="236"/>
      <c r="I11" s="236"/>
      <c r="J11" s="236"/>
      <c r="K11" s="236"/>
      <c r="L11" s="237"/>
      <c r="M11" s="237"/>
      <c r="N11" s="238"/>
    </row>
    <row r="12" spans="1:14" s="234" customFormat="1" x14ac:dyDescent="0.25">
      <c r="A12" s="233"/>
      <c r="B12" s="233"/>
      <c r="C12" s="233"/>
      <c r="D12" s="233"/>
      <c r="E12" s="59"/>
    </row>
    <row r="13" spans="1:14" s="234" customFormat="1" x14ac:dyDescent="0.25">
      <c r="A13" s="233"/>
      <c r="B13" s="233"/>
      <c r="C13" s="233"/>
      <c r="D13" s="233"/>
      <c r="E13" s="59"/>
      <c r="M13" s="239"/>
    </row>
  </sheetData>
  <mergeCells count="1">
    <mergeCell ref="A7:K7"/>
  </mergeCells>
  <pageMargins left="0" right="0" top="0.98425196850393704" bottom="0.59055118110236227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opLeftCell="A73" workbookViewId="0">
      <selection activeCell="F19" sqref="F19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</cols>
  <sheetData>
    <row r="1" spans="1:10" s="30" customFormat="1" ht="24.95" customHeight="1" x14ac:dyDescent="0.25">
      <c r="A1" s="162" t="s">
        <v>0</v>
      </c>
      <c r="B1" s="163"/>
      <c r="C1" s="164"/>
      <c r="D1" s="27"/>
      <c r="E1" s="28"/>
      <c r="F1" s="29"/>
      <c r="H1" s="165" t="s">
        <v>124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66" t="s">
        <v>125</v>
      </c>
    </row>
    <row r="3" spans="1:10" s="1" customFormat="1" ht="25.15" customHeight="1" thickBot="1" x14ac:dyDescent="0.3">
      <c r="A3" s="309" t="s">
        <v>3</v>
      </c>
      <c r="B3" s="310"/>
      <c r="C3" s="310"/>
      <c r="D3" s="311"/>
      <c r="E3" s="68" t="s">
        <v>68</v>
      </c>
      <c r="F3" s="68" t="s">
        <v>69</v>
      </c>
      <c r="G3" s="69" t="s">
        <v>76</v>
      </c>
      <c r="H3" s="211" t="s">
        <v>145</v>
      </c>
      <c r="I3" s="212" t="s">
        <v>127</v>
      </c>
      <c r="J3" s="213" t="s">
        <v>128</v>
      </c>
    </row>
    <row r="4" spans="1:10" s="23" customFormat="1" ht="16.5" customHeight="1" thickBot="1" x14ac:dyDescent="0.3">
      <c r="A4" s="297" t="s">
        <v>5</v>
      </c>
      <c r="B4" s="312"/>
      <c r="C4" s="312"/>
      <c r="D4" s="313"/>
      <c r="E4" s="170">
        <v>83000000</v>
      </c>
      <c r="F4" s="170">
        <v>82992544.439999998</v>
      </c>
      <c r="G4" s="47">
        <v>85000000</v>
      </c>
      <c r="H4" s="171">
        <v>28000</v>
      </c>
      <c r="I4" s="172">
        <f>SUM(390000+151400+2917332.48+168500+5000+28000)</f>
        <v>3660232.48</v>
      </c>
      <c r="J4" s="173">
        <f>SUM(G4+I4)</f>
        <v>88660232.480000004</v>
      </c>
    </row>
    <row r="5" spans="1:10" ht="15.75" thickBot="1" x14ac:dyDescent="0.3">
      <c r="E5" s="174"/>
      <c r="F5" s="174"/>
      <c r="G5" s="175"/>
    </row>
    <row r="6" spans="1:10" s="23" customFormat="1" ht="24.95" customHeight="1" x14ac:dyDescent="0.3">
      <c r="A6" s="176" t="s">
        <v>19</v>
      </c>
      <c r="B6" s="176"/>
      <c r="C6" s="176"/>
      <c r="D6" s="176"/>
      <c r="E6" s="176"/>
      <c r="F6" s="176"/>
      <c r="G6" s="176"/>
      <c r="H6" s="165" t="s">
        <v>124</v>
      </c>
      <c r="I6" s="177"/>
      <c r="J6" s="177"/>
    </row>
    <row r="7" spans="1:10" s="23" customFormat="1" ht="8.1" customHeight="1" thickBot="1" x14ac:dyDescent="0.35">
      <c r="A7" s="178"/>
      <c r="B7" s="178"/>
      <c r="C7" s="178"/>
      <c r="D7" s="178"/>
      <c r="E7" s="178"/>
      <c r="F7" s="178"/>
      <c r="G7" s="178"/>
      <c r="H7" s="166" t="s">
        <v>125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220" t="s">
        <v>76</v>
      </c>
      <c r="H8" s="228" t="s">
        <v>145</v>
      </c>
      <c r="I8" s="213" t="s">
        <v>127</v>
      </c>
      <c r="J8" s="213" t="s">
        <v>128</v>
      </c>
    </row>
    <row r="9" spans="1:10" s="30" customFormat="1" ht="42" customHeight="1" x14ac:dyDescent="0.25">
      <c r="A9" s="179" t="s">
        <v>4</v>
      </c>
      <c r="B9" s="180" t="s">
        <v>14</v>
      </c>
      <c r="C9" s="314" t="s">
        <v>126</v>
      </c>
      <c r="D9" s="315"/>
      <c r="E9" s="63">
        <v>10736851.5</v>
      </c>
      <c r="F9" s="63">
        <v>8641087.8699999992</v>
      </c>
      <c r="G9" s="221">
        <v>12601698.970000001</v>
      </c>
      <c r="H9" s="229">
        <v>-6488.21</v>
      </c>
      <c r="I9" s="225">
        <f>SUM(H9)</f>
        <v>-6488.21</v>
      </c>
      <c r="J9" s="181">
        <f>SUM(G9+I9)</f>
        <v>12595210.76</v>
      </c>
    </row>
    <row r="10" spans="1:10" s="30" customFormat="1" ht="15.95" customHeight="1" x14ac:dyDescent="0.25">
      <c r="A10" s="182" t="s">
        <v>4</v>
      </c>
      <c r="B10" s="183" t="s">
        <v>15</v>
      </c>
      <c r="C10" s="316" t="s">
        <v>43</v>
      </c>
      <c r="D10" s="317"/>
      <c r="E10" s="64">
        <v>0</v>
      </c>
      <c r="F10" s="65">
        <v>0</v>
      </c>
      <c r="G10" s="222">
        <v>0</v>
      </c>
      <c r="H10" s="230">
        <v>0</v>
      </c>
      <c r="I10" s="226">
        <f t="shared" ref="I10:I11" si="0">SUM(H10)</f>
        <v>0</v>
      </c>
      <c r="J10" s="184">
        <f t="shared" ref="J10:J11" si="1">SUM(G10+I10)</f>
        <v>0</v>
      </c>
    </row>
    <row r="11" spans="1:10" s="30" customFormat="1" ht="15.95" customHeight="1" thickBot="1" x14ac:dyDescent="0.3">
      <c r="A11" s="185" t="s">
        <v>4</v>
      </c>
      <c r="B11" s="186" t="s">
        <v>16</v>
      </c>
      <c r="C11" s="318" t="s">
        <v>44</v>
      </c>
      <c r="D11" s="319"/>
      <c r="E11" s="218">
        <v>0</v>
      </c>
      <c r="F11" s="219">
        <v>97389.56</v>
      </c>
      <c r="G11" s="223">
        <v>0</v>
      </c>
      <c r="H11" s="231">
        <v>0</v>
      </c>
      <c r="I11" s="227">
        <f t="shared" si="0"/>
        <v>0</v>
      </c>
      <c r="J11" s="187">
        <f t="shared" si="1"/>
        <v>0</v>
      </c>
    </row>
    <row r="12" spans="1:10" s="30" customFormat="1" ht="15.75" thickBot="1" x14ac:dyDescent="0.3">
      <c r="A12" s="320" t="s">
        <v>45</v>
      </c>
      <c r="B12" s="321"/>
      <c r="C12" s="321"/>
      <c r="D12" s="322"/>
      <c r="E12" s="188">
        <f>SUM(E9:E11)</f>
        <v>10736851.5</v>
      </c>
      <c r="F12" s="188">
        <f>SUM(F9:F11)</f>
        <v>8738477.4299999997</v>
      </c>
      <c r="G12" s="224">
        <f>SUM(G9:G11)</f>
        <v>12601698.970000001</v>
      </c>
      <c r="H12" s="232">
        <f t="shared" ref="H12:J12" si="2">SUM(H9:H11)</f>
        <v>-6488.21</v>
      </c>
      <c r="I12" s="189">
        <f t="shared" si="2"/>
        <v>-6488.21</v>
      </c>
      <c r="J12" s="189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90"/>
    </row>
    <row r="14" spans="1:10" s="30" customFormat="1" ht="18.75" customHeight="1" thickBot="1" x14ac:dyDescent="0.3">
      <c r="A14" s="303" t="s">
        <v>46</v>
      </c>
      <c r="B14" s="303"/>
      <c r="C14" s="303"/>
      <c r="D14" s="303"/>
      <c r="E14" s="34"/>
      <c r="I14" s="291">
        <f>SUM(J4+J12)</f>
        <v>101255443.24000001</v>
      </c>
      <c r="J14" s="292"/>
    </row>
    <row r="28" spans="1:10" ht="15.75" thickBot="1" x14ac:dyDescent="0.3"/>
    <row r="29" spans="1:10" ht="19.149999999999999" customHeight="1" x14ac:dyDescent="0.25">
      <c r="H29" s="165" t="s">
        <v>124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66" t="s">
        <v>125</v>
      </c>
      <c r="I30" s="30"/>
      <c r="J30" s="30"/>
    </row>
    <row r="31" spans="1:10" s="1" customFormat="1" ht="25.15" customHeight="1" thickBot="1" x14ac:dyDescent="0.3">
      <c r="A31" s="66" t="s">
        <v>50</v>
      </c>
      <c r="B31" s="293" t="s">
        <v>3</v>
      </c>
      <c r="C31" s="294"/>
      <c r="D31" s="67"/>
      <c r="E31" s="68" t="s">
        <v>68</v>
      </c>
      <c r="F31" s="68" t="s">
        <v>69</v>
      </c>
      <c r="G31" s="69" t="s">
        <v>76</v>
      </c>
      <c r="H31" s="167" t="s">
        <v>145</v>
      </c>
      <c r="I31" s="168" t="s">
        <v>127</v>
      </c>
      <c r="J31" s="257" t="s">
        <v>128</v>
      </c>
    </row>
    <row r="32" spans="1:10" ht="14.45" customHeight="1" x14ac:dyDescent="0.25">
      <c r="A32" s="247" t="s">
        <v>130</v>
      </c>
      <c r="B32" s="253" t="s">
        <v>132</v>
      </c>
      <c r="C32" s="252"/>
      <c r="D32" s="248"/>
      <c r="E32" s="249">
        <v>0</v>
      </c>
      <c r="F32" s="249">
        <v>0</v>
      </c>
      <c r="G32" s="250">
        <v>0</v>
      </c>
      <c r="H32" s="191">
        <v>0</v>
      </c>
      <c r="I32" s="192">
        <f>SUM(50000)</f>
        <v>50000</v>
      </c>
      <c r="J32" s="251">
        <f>SUM(G32+I32)</f>
        <v>50000</v>
      </c>
    </row>
    <row r="33" spans="1:10" ht="14.45" customHeight="1" x14ac:dyDescent="0.25">
      <c r="A33" s="240" t="s">
        <v>51</v>
      </c>
      <c r="B33" s="307" t="s">
        <v>17</v>
      </c>
      <c r="C33" s="308"/>
      <c r="D33" s="241"/>
      <c r="E33" s="242">
        <v>5700000</v>
      </c>
      <c r="F33" s="242">
        <v>5497454.2000000002</v>
      </c>
      <c r="G33" s="243">
        <v>6000000</v>
      </c>
      <c r="H33" s="244">
        <v>0</v>
      </c>
      <c r="I33" s="245">
        <v>0</v>
      </c>
      <c r="J33" s="246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93">
        <v>0</v>
      </c>
      <c r="I34" s="194">
        <f>SUM(30000)</f>
        <v>30000</v>
      </c>
      <c r="J34" s="195">
        <f t="shared" ref="J34:J37" si="3">SUM(G34+I34)</f>
        <v>8030000</v>
      </c>
    </row>
    <row r="35" spans="1:10" ht="14.45" customHeight="1" x14ac:dyDescent="0.25">
      <c r="A35" s="37" t="s">
        <v>52</v>
      </c>
      <c r="B35" s="295" t="s">
        <v>53</v>
      </c>
      <c r="C35" s="296"/>
      <c r="D35" s="40"/>
      <c r="E35" s="79">
        <v>53000000</v>
      </c>
      <c r="F35" s="79">
        <v>52498924.479999997</v>
      </c>
      <c r="G35" s="94">
        <v>50000000</v>
      </c>
      <c r="H35" s="193">
        <v>28000</v>
      </c>
      <c r="I35" s="196">
        <f>SUM(192000+75352+6000+5000+28000)</f>
        <v>306352</v>
      </c>
      <c r="J35" s="195">
        <f t="shared" si="3"/>
        <v>50306352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93">
        <v>0</v>
      </c>
      <c r="I36" s="194">
        <f>SUM(198000+71400)</f>
        <v>269400</v>
      </c>
      <c r="J36" s="195">
        <f t="shared" si="3"/>
        <v>10269400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97">
        <v>0</v>
      </c>
      <c r="I37" s="198">
        <f>SUM(2841980.48+162500)</f>
        <v>3004480.48</v>
      </c>
      <c r="J37" s="199">
        <f t="shared" si="3"/>
        <v>25004480.48</v>
      </c>
    </row>
    <row r="38" spans="1:10" ht="16.5" customHeight="1" thickBot="1" x14ac:dyDescent="0.3">
      <c r="A38" s="297" t="s">
        <v>13</v>
      </c>
      <c r="B38" s="298"/>
      <c r="C38" s="298"/>
      <c r="D38" s="299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54">
        <f t="shared" ref="H38:J38" si="4">SUM(H32:H37)</f>
        <v>28000</v>
      </c>
      <c r="I38" s="200">
        <f>SUM(I32:I37)</f>
        <v>3660232.48</v>
      </c>
      <c r="J38" s="200">
        <f t="shared" si="4"/>
        <v>99660232.480000004</v>
      </c>
    </row>
    <row r="39" spans="1:10" ht="15.95" customHeight="1" x14ac:dyDescent="0.25">
      <c r="A39" s="300" t="s">
        <v>63</v>
      </c>
      <c r="B39" s="300"/>
      <c r="C39" s="300"/>
      <c r="D39" s="300"/>
      <c r="E39" s="74">
        <v>74000000</v>
      </c>
      <c r="F39" s="74">
        <v>72928387.609999999</v>
      </c>
      <c r="G39" s="96">
        <v>72000000</v>
      </c>
      <c r="H39" s="201">
        <v>0</v>
      </c>
      <c r="I39" s="201">
        <f>SUM(I38+3000000)</f>
        <v>6660232.4800000004</v>
      </c>
      <c r="J39" s="201">
        <f>SUM(G39+I39)</f>
        <v>78660232.480000004</v>
      </c>
    </row>
    <row r="40" spans="1:10" ht="15.95" customHeight="1" thickBot="1" x14ac:dyDescent="0.3">
      <c r="A40" s="301" t="s">
        <v>64</v>
      </c>
      <c r="B40" s="301"/>
      <c r="C40" s="301"/>
      <c r="D40" s="301"/>
      <c r="E40" s="74">
        <v>18000000</v>
      </c>
      <c r="F40" s="74">
        <v>17065782.760000002</v>
      </c>
      <c r="G40" s="96">
        <v>24000000</v>
      </c>
      <c r="H40" s="202">
        <v>0</v>
      </c>
      <c r="I40" s="202">
        <v>-3000000</v>
      </c>
      <c r="J40" s="202">
        <f>SUM(G40+I40)</f>
        <v>21000000</v>
      </c>
    </row>
    <row r="41" spans="1:10" x14ac:dyDescent="0.25">
      <c r="A41" s="302" t="s">
        <v>66</v>
      </c>
      <c r="B41" s="302"/>
      <c r="C41" s="302"/>
      <c r="D41" s="302"/>
      <c r="E41" s="302"/>
      <c r="F41" s="302"/>
      <c r="G41" s="302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65" t="s">
        <v>124</v>
      </c>
      <c r="I43" s="30"/>
      <c r="J43" s="30"/>
    </row>
    <row r="44" spans="1:10" ht="19.5" thickBot="1" x14ac:dyDescent="0.3">
      <c r="A44" s="303" t="s">
        <v>19</v>
      </c>
      <c r="B44" s="303"/>
      <c r="C44" s="303"/>
      <c r="D44" s="303"/>
      <c r="E44" s="303"/>
      <c r="F44" s="303"/>
      <c r="G44" s="303"/>
      <c r="H44" s="166" t="s">
        <v>125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67" t="s">
        <v>145</v>
      </c>
      <c r="I45" s="168" t="s">
        <v>127</v>
      </c>
      <c r="J45" s="169" t="s">
        <v>128</v>
      </c>
    </row>
    <row r="46" spans="1:10" ht="15" customHeight="1" thickBot="1" x14ac:dyDescent="0.3">
      <c r="A46" s="72" t="s">
        <v>4</v>
      </c>
      <c r="B46" s="73" t="s">
        <v>47</v>
      </c>
      <c r="C46" s="304" t="s">
        <v>48</v>
      </c>
      <c r="D46" s="305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297" t="s">
        <v>54</v>
      </c>
      <c r="B47" s="298"/>
      <c r="C47" s="298"/>
      <c r="D47" s="299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59"/>
      <c r="B48" s="259"/>
      <c r="C48" s="259"/>
      <c r="D48" s="259"/>
      <c r="E48" s="259"/>
      <c r="F48" s="259"/>
      <c r="G48" s="259"/>
    </row>
    <row r="49" spans="1:10" s="1" customFormat="1" ht="19.5" thickBot="1" x14ac:dyDescent="0.3">
      <c r="A49" s="303" t="s">
        <v>49</v>
      </c>
      <c r="B49" s="303"/>
      <c r="C49" s="303"/>
      <c r="D49" s="303"/>
      <c r="E49" s="303"/>
      <c r="F49" s="306"/>
      <c r="G49" s="306"/>
      <c r="I49" s="291">
        <f>SUM(J38+J47)</f>
        <v>101255443.24000001</v>
      </c>
      <c r="J49" s="292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65" t="s">
        <v>124</v>
      </c>
      <c r="I59" s="177"/>
      <c r="J59" s="177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66" t="s">
        <v>125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60" t="s">
        <v>3</v>
      </c>
      <c r="D61" s="286" t="s">
        <v>60</v>
      </c>
      <c r="E61" s="287"/>
      <c r="F61" s="288"/>
      <c r="G61" s="58" t="s">
        <v>76</v>
      </c>
      <c r="H61" s="203" t="s">
        <v>145</v>
      </c>
      <c r="I61" s="204" t="s">
        <v>127</v>
      </c>
      <c r="J61" s="214" t="s">
        <v>128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289" t="s">
        <v>131</v>
      </c>
      <c r="E62" s="290"/>
      <c r="F62" s="290"/>
      <c r="G62" s="90">
        <v>0</v>
      </c>
      <c r="H62" s="205">
        <v>0</v>
      </c>
      <c r="I62" s="206">
        <f>SUM(50000)</f>
        <v>50000</v>
      </c>
      <c r="J62" s="207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289" t="s">
        <v>92</v>
      </c>
      <c r="E63" s="290"/>
      <c r="F63" s="290"/>
      <c r="G63" s="90">
        <v>5031</v>
      </c>
      <c r="H63" s="205">
        <v>0</v>
      </c>
      <c r="I63" s="206">
        <v>0</v>
      </c>
      <c r="J63" s="207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278" t="s">
        <v>90</v>
      </c>
      <c r="E64" s="279"/>
      <c r="F64" s="279"/>
      <c r="G64" s="86">
        <v>13132</v>
      </c>
      <c r="H64" s="205">
        <v>0</v>
      </c>
      <c r="I64" s="206">
        <v>0</v>
      </c>
      <c r="J64" s="207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278" t="s">
        <v>91</v>
      </c>
      <c r="E65" s="279"/>
      <c r="F65" s="279"/>
      <c r="G65" s="86">
        <v>4500</v>
      </c>
      <c r="H65" s="208">
        <v>0</v>
      </c>
      <c r="I65" s="206">
        <v>0</v>
      </c>
      <c r="J65" s="207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278" t="s">
        <v>93</v>
      </c>
      <c r="E66" s="279"/>
      <c r="F66" s="280"/>
      <c r="G66" s="86">
        <v>387082.8</v>
      </c>
      <c r="H66" s="208">
        <v>0</v>
      </c>
      <c r="I66" s="206">
        <v>0</v>
      </c>
      <c r="J66" s="207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278" t="s">
        <v>79</v>
      </c>
      <c r="E67" s="279"/>
      <c r="F67" s="279"/>
      <c r="G67" s="86">
        <v>4100000</v>
      </c>
      <c r="H67" s="208">
        <v>0</v>
      </c>
      <c r="I67" s="206">
        <v>0</v>
      </c>
      <c r="J67" s="207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278" t="s">
        <v>94</v>
      </c>
      <c r="E68" s="279"/>
      <c r="F68" s="279"/>
      <c r="G68" s="86">
        <v>26176.5</v>
      </c>
      <c r="H68" s="205">
        <v>0</v>
      </c>
      <c r="I68" s="206">
        <v>0</v>
      </c>
      <c r="J68" s="207">
        <f t="shared" si="6"/>
        <v>26176.5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278" t="s">
        <v>95</v>
      </c>
      <c r="E69" s="279"/>
      <c r="F69" s="279"/>
      <c r="G69" s="86">
        <v>6270.1</v>
      </c>
      <c r="H69" s="208">
        <v>0</v>
      </c>
      <c r="I69" s="206">
        <v>0</v>
      </c>
      <c r="J69" s="207">
        <f t="shared" si="6"/>
        <v>6270.1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278" t="s">
        <v>96</v>
      </c>
      <c r="E70" s="279"/>
      <c r="F70" s="279"/>
      <c r="G70" s="86">
        <v>30254.400000000001</v>
      </c>
      <c r="H70" s="205">
        <v>0</v>
      </c>
      <c r="I70" s="206">
        <v>0</v>
      </c>
      <c r="J70" s="207">
        <f t="shared" si="6"/>
        <v>30254.400000000001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278" t="s">
        <v>89</v>
      </c>
      <c r="E71" s="279"/>
      <c r="F71" s="279"/>
      <c r="G71" s="86">
        <v>550</v>
      </c>
      <c r="H71" s="208">
        <v>0</v>
      </c>
      <c r="I71" s="206">
        <v>0</v>
      </c>
      <c r="J71" s="207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278" t="s">
        <v>86</v>
      </c>
      <c r="E72" s="279"/>
      <c r="F72" s="279"/>
      <c r="G72" s="86">
        <v>450000</v>
      </c>
      <c r="H72" s="205">
        <v>0</v>
      </c>
      <c r="I72" s="206">
        <v>0</v>
      </c>
      <c r="J72" s="207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278" t="s">
        <v>138</v>
      </c>
      <c r="E73" s="279"/>
      <c r="F73" s="279"/>
      <c r="G73" s="86">
        <v>0</v>
      </c>
      <c r="H73" s="205">
        <v>0</v>
      </c>
      <c r="I73" s="206">
        <v>20000</v>
      </c>
      <c r="J73" s="207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278" t="s">
        <v>83</v>
      </c>
      <c r="E74" s="279"/>
      <c r="F74" s="280"/>
      <c r="G74" s="86">
        <v>30000</v>
      </c>
      <c r="H74" s="208">
        <v>0</v>
      </c>
      <c r="I74" s="206">
        <v>0</v>
      </c>
      <c r="J74" s="207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281" t="s">
        <v>81</v>
      </c>
      <c r="E75" s="282"/>
      <c r="F75" s="283"/>
      <c r="G75" s="86">
        <v>20000</v>
      </c>
      <c r="H75" s="205">
        <v>0</v>
      </c>
      <c r="I75" s="206">
        <v>0</v>
      </c>
      <c r="J75" s="207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281" t="s">
        <v>140</v>
      </c>
      <c r="E76" s="282"/>
      <c r="F76" s="283"/>
      <c r="G76" s="86">
        <v>0</v>
      </c>
      <c r="H76" s="205">
        <v>0</v>
      </c>
      <c r="I76" s="206">
        <v>5000</v>
      </c>
      <c r="J76" s="207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281" t="s">
        <v>82</v>
      </c>
      <c r="E77" s="282"/>
      <c r="F77" s="283"/>
      <c r="G77" s="86">
        <v>30000</v>
      </c>
      <c r="H77" s="208">
        <v>0</v>
      </c>
      <c r="I77" s="206">
        <v>0</v>
      </c>
      <c r="J77" s="207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281" t="s">
        <v>85</v>
      </c>
      <c r="E78" s="282"/>
      <c r="F78" s="283"/>
      <c r="G78" s="86">
        <v>30000</v>
      </c>
      <c r="H78" s="208">
        <v>0</v>
      </c>
      <c r="I78" s="206">
        <v>0</v>
      </c>
      <c r="J78" s="207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278" t="s">
        <v>84</v>
      </c>
      <c r="E79" s="279"/>
      <c r="F79" s="280"/>
      <c r="G79" s="86">
        <v>30000</v>
      </c>
      <c r="H79" s="208">
        <v>0</v>
      </c>
      <c r="I79" s="206">
        <v>0</v>
      </c>
      <c r="J79" s="207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278" t="s">
        <v>87</v>
      </c>
      <c r="E80" s="279"/>
      <c r="F80" s="279"/>
      <c r="G80" s="86">
        <v>19881</v>
      </c>
      <c r="H80" s="208">
        <v>0</v>
      </c>
      <c r="I80" s="206">
        <v>0</v>
      </c>
      <c r="J80" s="207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278" t="s">
        <v>77</v>
      </c>
      <c r="E81" s="279"/>
      <c r="F81" s="279"/>
      <c r="G81" s="86">
        <v>10338</v>
      </c>
      <c r="H81" s="205">
        <v>0</v>
      </c>
      <c r="I81" s="206">
        <v>0</v>
      </c>
      <c r="J81" s="207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278" t="s">
        <v>78</v>
      </c>
      <c r="E82" s="279"/>
      <c r="F82" s="279"/>
      <c r="G82" s="86">
        <v>60000</v>
      </c>
      <c r="H82" s="208">
        <v>0</v>
      </c>
      <c r="I82" s="206">
        <v>0</v>
      </c>
      <c r="J82" s="207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284" t="s">
        <v>88</v>
      </c>
      <c r="E83" s="285"/>
      <c r="F83" s="285"/>
      <c r="G83" s="215">
        <v>50000</v>
      </c>
      <c r="H83" s="216">
        <v>0</v>
      </c>
      <c r="I83" s="206">
        <v>0</v>
      </c>
      <c r="J83" s="217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277"/>
      <c r="E84" s="277"/>
      <c r="F84" s="97"/>
      <c r="G84" s="209">
        <f>SUM(G62:G83)</f>
        <v>5303215.8</v>
      </c>
      <c r="H84" s="209">
        <f t="shared" ref="H84:J84" si="7">SUM(H62:H83)</f>
        <v>0</v>
      </c>
      <c r="I84" s="209">
        <f t="shared" si="7"/>
        <v>75000</v>
      </c>
      <c r="J84" s="209">
        <f t="shared" si="7"/>
        <v>5378215.7999999998</v>
      </c>
    </row>
    <row r="85" spans="1:10" x14ac:dyDescent="0.25">
      <c r="H85" s="54"/>
      <c r="I85" s="54"/>
      <c r="J85" s="54"/>
    </row>
    <row r="86" spans="1:10" x14ac:dyDescent="0.25">
      <c r="I86" s="210"/>
      <c r="J86" s="210"/>
    </row>
  </sheetData>
  <mergeCells count="45">
    <mergeCell ref="A12:D12"/>
    <mergeCell ref="A14:D14"/>
    <mergeCell ref="A3:D3"/>
    <mergeCell ref="A4:D4"/>
    <mergeCell ref="C9:D9"/>
    <mergeCell ref="C10:D10"/>
    <mergeCell ref="C11:D11"/>
    <mergeCell ref="I14:J14"/>
    <mergeCell ref="B31:C31"/>
    <mergeCell ref="I49:J49"/>
    <mergeCell ref="B35:C35"/>
    <mergeCell ref="A38:D38"/>
    <mergeCell ref="A39:D39"/>
    <mergeCell ref="A40:D40"/>
    <mergeCell ref="A41:G41"/>
    <mergeCell ref="A44:G44"/>
    <mergeCell ref="C46:D46"/>
    <mergeCell ref="A47:D47"/>
    <mergeCell ref="A49:E49"/>
    <mergeCell ref="F49:G49"/>
    <mergeCell ref="B33:C33"/>
    <mergeCell ref="D72:F72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84:E84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7</vt:lpstr>
      <vt:lpstr>Příloha RO č. 7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2025-11-25T11:34:01Z</cp:lastPrinted>
  <dcterms:created xsi:type="dcterms:W3CDTF">2021-02-27T14:36:32Z</dcterms:created>
  <dcterms:modified xsi:type="dcterms:W3CDTF">2025-11-25T11:58:43Z</dcterms:modified>
</cp:coreProperties>
</file>